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1535"/>
  </bookViews>
  <sheets>
    <sheet name="лист" sheetId="3" r:id="rId1"/>
  </sheets>
  <definedNames>
    <definedName name="_xlnm._FilterDatabase" localSheetId="0" hidden="1">лист!$A$6:$I$164</definedName>
    <definedName name="Бабаевский" localSheetId="0">#REF!</definedName>
    <definedName name="Бабаевский">#REF!</definedName>
    <definedName name="Бабушкинский" localSheetId="0">#REF!</definedName>
    <definedName name="Бабушкинский">#REF!</definedName>
    <definedName name="Белозерский" localSheetId="0">#REF!</definedName>
    <definedName name="Белозерский">#REF!</definedName>
    <definedName name="Вашкинский" localSheetId="0">#REF!</definedName>
    <definedName name="Вашкинский">#REF!</definedName>
    <definedName name="Великоустюгский" localSheetId="0">#REF!</definedName>
    <definedName name="Великоустюгский">#REF!</definedName>
    <definedName name="Верховажский" localSheetId="0">#REF!</definedName>
    <definedName name="Верховажский">#REF!</definedName>
    <definedName name="Вожегодский" localSheetId="0">#REF!</definedName>
    <definedName name="Вожегодский">#REF!</definedName>
    <definedName name="Вологодский" localSheetId="0">#REF!</definedName>
    <definedName name="Вологодский">#REF!</definedName>
    <definedName name="Вопрос_местного_значения__из_п._1.5__1.6" localSheetId="0">#REF!</definedName>
    <definedName name="Вопрос_местного_значения__из_п._1.5__1.6">#REF!</definedName>
    <definedName name="Вытегорский" localSheetId="0">#REF!</definedName>
    <definedName name="Вытегорский">#REF!</definedName>
    <definedName name="Грязовецкий" localSheetId="0">#REF!</definedName>
    <definedName name="Грязовецкий">#REF!</definedName>
    <definedName name="_xlnm.Print_Titles" localSheetId="0">лист!$3:$5</definedName>
    <definedName name="Кадуйский" localSheetId="0">#REF!</definedName>
    <definedName name="Кадуйский">#REF!</definedName>
    <definedName name="Кирилловский" localSheetId="0">#REF!</definedName>
    <definedName name="Кирилловский">#REF!</definedName>
    <definedName name="КичменгскоГородецкий" localSheetId="0">#REF!</definedName>
    <definedName name="КичменгскоГородецкий">#REF!</definedName>
    <definedName name="Междуреченский" localSheetId="0">#REF!</definedName>
    <definedName name="Междуреченский">#REF!</definedName>
    <definedName name="Наличие_____эконом._эффекта" localSheetId="0">#REF!</definedName>
    <definedName name="Наличие_____эконом._эффекта">#REF!</definedName>
    <definedName name="направления" localSheetId="0">#REF!</definedName>
    <definedName name="направления">#REF!</definedName>
    <definedName name="Никольский" localSheetId="0">#REF!</definedName>
    <definedName name="Никольский">#REF!</definedName>
    <definedName name="Нюксенский" localSheetId="0">#REF!</definedName>
    <definedName name="Нюксенский">#REF!</definedName>
    <definedName name="_xlnm.Print_Area" localSheetId="0">лист!$A$1:$I$165</definedName>
    <definedName name="Полнота_пакета_документов" localSheetId="0">#REF!</definedName>
    <definedName name="Полнота_пакета_документов">#REF!</definedName>
    <definedName name="поселениеилиокруг" localSheetId="0">#REF!</definedName>
    <definedName name="поселениеилиокруг">#REF!</definedName>
    <definedName name="Сокольский" localSheetId="0">#REF!</definedName>
    <definedName name="Сокольский">#REF!</definedName>
    <definedName name="СП_ГП_АЦ" localSheetId="0">#REF!</definedName>
    <definedName name="СП_ГП_АЦ">#REF!</definedName>
    <definedName name="Степень_социальной_значимости" localSheetId="0">#REF!</definedName>
    <definedName name="Степень_социальной_значимости">#REF!</definedName>
    <definedName name="Сямженский" localSheetId="0">#REF!</definedName>
    <definedName name="Сямженский">#REF!</definedName>
    <definedName name="Тарногский" localSheetId="0">#REF!</definedName>
    <definedName name="Тарногский">#REF!</definedName>
    <definedName name="Тотемский" localSheetId="0">#REF!</definedName>
    <definedName name="Тотемский">#REF!</definedName>
    <definedName name="УстьКубинский" localSheetId="0">#REF!</definedName>
    <definedName name="УстьКубинский">#REF!</definedName>
    <definedName name="Устюженский" localSheetId="0">#REF!</definedName>
    <definedName name="Устюженский">#REF!</definedName>
    <definedName name="Харовский" localSheetId="0">#REF!</definedName>
    <definedName name="Харовский">#REF!</definedName>
    <definedName name="Чагодощенский" localSheetId="0">#REF!</definedName>
    <definedName name="Чагодощенский">#REF!</definedName>
    <definedName name="Череповецкий" localSheetId="0">#REF!</definedName>
    <definedName name="Череповецкий">#REF!</definedName>
    <definedName name="Шекснинский" localSheetId="0">#REF!</definedName>
    <definedName name="Шекснинский">#REF!</definedName>
  </definedNames>
  <calcPr calcId="152511"/>
</workbook>
</file>

<file path=xl/calcChain.xml><?xml version="1.0" encoding="utf-8"?>
<calcChain xmlns="http://schemas.openxmlformats.org/spreadsheetml/2006/main">
  <c r="F159" i="3" l="1"/>
  <c r="G159" i="3"/>
  <c r="I159" i="3"/>
  <c r="F65" i="3" l="1"/>
  <c r="G65" i="3"/>
  <c r="I65" i="3"/>
  <c r="E32" i="3" l="1"/>
  <c r="F44" i="3"/>
  <c r="I44" i="3"/>
  <c r="G112" i="3" l="1"/>
  <c r="F112" i="3"/>
  <c r="I102" i="3"/>
  <c r="F67" i="3"/>
  <c r="I67" i="3"/>
  <c r="F61" i="3"/>
  <c r="G61" i="3"/>
  <c r="G80" i="3"/>
  <c r="I80" i="3"/>
  <c r="F59" i="3"/>
  <c r="I59" i="3"/>
  <c r="I112" i="3" l="1"/>
  <c r="F102" i="3"/>
  <c r="G102" i="3"/>
  <c r="E24" i="3" l="1"/>
  <c r="E37" i="3" l="1"/>
  <c r="E108" i="3" l="1"/>
  <c r="E109" i="3"/>
  <c r="E107" i="3"/>
  <c r="F106" i="3"/>
  <c r="G106" i="3"/>
  <c r="H106" i="3"/>
  <c r="I106" i="3"/>
  <c r="F103" i="3"/>
  <c r="G103" i="3"/>
  <c r="H103" i="3"/>
  <c r="I103" i="3"/>
  <c r="E88" i="3"/>
  <c r="E89" i="3"/>
  <c r="E90" i="3"/>
  <c r="E91" i="3"/>
  <c r="E92" i="3"/>
  <c r="E93" i="3"/>
  <c r="E94" i="3"/>
  <c r="E95" i="3"/>
  <c r="E96" i="3"/>
  <c r="E97" i="3"/>
  <c r="E87" i="3"/>
  <c r="F86" i="3"/>
  <c r="G86" i="3"/>
  <c r="H86" i="3"/>
  <c r="I86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106" i="3" l="1"/>
  <c r="E86" i="3"/>
  <c r="F41" i="3" l="1"/>
  <c r="E45" i="3"/>
  <c r="F7" i="3" l="1"/>
  <c r="E34" i="3" l="1"/>
  <c r="E57" i="3"/>
  <c r="E56" i="3"/>
  <c r="E55" i="3"/>
  <c r="E54" i="3"/>
  <c r="E53" i="3"/>
  <c r="E52" i="3"/>
  <c r="E51" i="3"/>
  <c r="E50" i="3"/>
  <c r="E49" i="3"/>
  <c r="E48" i="3"/>
  <c r="E47" i="3"/>
  <c r="E46" i="3"/>
  <c r="E44" i="3"/>
  <c r="E43" i="3"/>
  <c r="E42" i="3"/>
  <c r="E41" i="3"/>
  <c r="E40" i="3"/>
  <c r="E39" i="3"/>
  <c r="E38" i="3"/>
  <c r="E36" i="3"/>
  <c r="E35" i="3"/>
  <c r="E33" i="3"/>
  <c r="E31" i="3"/>
  <c r="E30" i="3"/>
  <c r="E29" i="3"/>
  <c r="E28" i="3"/>
  <c r="E27" i="3"/>
  <c r="E26" i="3"/>
  <c r="E25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119" i="3" l="1"/>
  <c r="E123" i="3"/>
  <c r="E122" i="3"/>
  <c r="E121" i="3"/>
  <c r="E120" i="3"/>
  <c r="E118" i="3"/>
  <c r="E117" i="3"/>
  <c r="E116" i="3"/>
  <c r="E115" i="3"/>
  <c r="E114" i="3"/>
  <c r="E113" i="3"/>
  <c r="E112" i="3"/>
  <c r="E111" i="3"/>
  <c r="E127" i="3" l="1"/>
  <c r="E126" i="3"/>
  <c r="E125" i="3"/>
  <c r="G7" i="3" l="1"/>
  <c r="H7" i="3"/>
  <c r="I7" i="3"/>
  <c r="E163" i="3" l="1"/>
  <c r="E162" i="3"/>
  <c r="E161" i="3"/>
  <c r="E160" i="3"/>
  <c r="E159" i="3"/>
  <c r="E157" i="3"/>
  <c r="E156" i="3"/>
  <c r="E155" i="3"/>
  <c r="E154" i="3"/>
  <c r="E152" i="3"/>
  <c r="E151" i="3"/>
  <c r="E150" i="3"/>
  <c r="E149" i="3"/>
  <c r="E148" i="3"/>
  <c r="E146" i="3"/>
  <c r="E145" i="3"/>
  <c r="E144" i="3"/>
  <c r="E142" i="3"/>
  <c r="E141" i="3"/>
  <c r="E139" i="3"/>
  <c r="E138" i="3"/>
  <c r="E136" i="3"/>
  <c r="E135" i="3"/>
  <c r="E133" i="3"/>
  <c r="E132" i="3"/>
  <c r="E131" i="3"/>
  <c r="E130" i="3"/>
  <c r="E129" i="3"/>
  <c r="E104" i="3"/>
  <c r="E102" i="3"/>
  <c r="E101" i="3"/>
  <c r="E100" i="3"/>
  <c r="E99" i="3"/>
  <c r="F158" i="3"/>
  <c r="G158" i="3"/>
  <c r="H158" i="3"/>
  <c r="I158" i="3"/>
  <c r="F153" i="3"/>
  <c r="G153" i="3"/>
  <c r="H153" i="3"/>
  <c r="I153" i="3"/>
  <c r="D147" i="3"/>
  <c r="F147" i="3"/>
  <c r="G147" i="3"/>
  <c r="H147" i="3"/>
  <c r="I147" i="3"/>
  <c r="D143" i="3"/>
  <c r="F143" i="3"/>
  <c r="G143" i="3"/>
  <c r="H143" i="3"/>
  <c r="I143" i="3"/>
  <c r="D140" i="3"/>
  <c r="F140" i="3"/>
  <c r="G140" i="3"/>
  <c r="H140" i="3"/>
  <c r="I140" i="3"/>
  <c r="D137" i="3"/>
  <c r="F137" i="3"/>
  <c r="G137" i="3"/>
  <c r="H137" i="3"/>
  <c r="I137" i="3"/>
  <c r="D134" i="3"/>
  <c r="F134" i="3"/>
  <c r="G134" i="3"/>
  <c r="H134" i="3"/>
  <c r="I134" i="3"/>
  <c r="D128" i="3"/>
  <c r="F128" i="3"/>
  <c r="G128" i="3"/>
  <c r="H128" i="3"/>
  <c r="I128" i="3"/>
  <c r="F124" i="3"/>
  <c r="G124" i="3"/>
  <c r="H124" i="3"/>
  <c r="I124" i="3"/>
  <c r="F110" i="3"/>
  <c r="G110" i="3"/>
  <c r="H110" i="3"/>
  <c r="I110" i="3"/>
  <c r="D106" i="3"/>
  <c r="D103" i="3"/>
  <c r="D98" i="3"/>
  <c r="F98" i="3"/>
  <c r="G98" i="3"/>
  <c r="H98" i="3"/>
  <c r="I98" i="3"/>
  <c r="D86" i="3"/>
  <c r="F58" i="3"/>
  <c r="G58" i="3"/>
  <c r="H58" i="3"/>
  <c r="I58" i="3"/>
  <c r="E103" i="3" l="1"/>
  <c r="E134" i="3"/>
  <c r="E143" i="3"/>
  <c r="E7" i="3"/>
  <c r="E140" i="3"/>
  <c r="E137" i="3"/>
  <c r="E153" i="3"/>
  <c r="E158" i="3"/>
  <c r="E58" i="3"/>
  <c r="E128" i="3"/>
  <c r="E147" i="3"/>
  <c r="E110" i="3"/>
  <c r="E98" i="3"/>
  <c r="E124" i="3"/>
  <c r="G164" i="3"/>
  <c r="I164" i="3"/>
  <c r="H164" i="3"/>
  <c r="F164" i="3"/>
  <c r="D83" i="3"/>
  <c r="D162" i="3" l="1"/>
  <c r="D158" i="3" s="1"/>
  <c r="D157" i="3"/>
  <c r="D153" i="3" s="1"/>
  <c r="D127" i="3"/>
  <c r="D126" i="3"/>
  <c r="D125" i="3"/>
  <c r="D121" i="3"/>
  <c r="D117" i="3"/>
  <c r="D116" i="3"/>
  <c r="D115" i="3"/>
  <c r="D113" i="3"/>
  <c r="D111" i="3"/>
  <c r="D56" i="3" l="1"/>
  <c r="D7" i="3" s="1"/>
  <c r="D58" i="3"/>
  <c r="D110" i="3"/>
  <c r="D124" i="3"/>
  <c r="D164" i="3" l="1"/>
</calcChain>
</file>

<file path=xl/sharedStrings.xml><?xml version="1.0" encoding="utf-8"?>
<sst xmlns="http://schemas.openxmlformats.org/spreadsheetml/2006/main" count="313" uniqueCount="181">
  <si>
    <t>Направление реализации проекта</t>
  </si>
  <si>
    <t>Кол-во проектов</t>
  </si>
  <si>
    <t>Название проекта</t>
  </si>
  <si>
    <t>пожертвования физических лиц</t>
  </si>
  <si>
    <t>пожертвования юр. лиц и ИП</t>
  </si>
  <si>
    <t>Благоустройство</t>
  </si>
  <si>
    <t>Обустройство тротуара по ул. Заовражская от дома № 38 до дома № 44 в г. Великий Устюг</t>
  </si>
  <si>
    <t>Массовый отдых</t>
  </si>
  <si>
    <t>Уборка тополя по адресу: г.Великий Устюг, ул.Красноармейская, д. 64а</t>
  </si>
  <si>
    <t>Уборка деревьев по адресу: г.Великий Устюг, ул.Шумилова, д.32</t>
  </si>
  <si>
    <t>ЖКХ</t>
  </si>
  <si>
    <t>Квартальные сети канализации по ул.Васендина от ул.Нахимова до ул.Пушкариха в г.Великий Устюг</t>
  </si>
  <si>
    <t>Уборка деревьев (7 берёз) по адресу: г. Великий Устюг, пер. Шилова, д. 8</t>
  </si>
  <si>
    <t>Уборка деревьев (7 берёз) по адресу: г. Великий Устюг, пер. Шилова, д. 6</t>
  </si>
  <si>
    <t>Устройство ливневых колодцев по ул. 2-ая Пролетарская -  ул. Кирова в г. Великий Устюг</t>
  </si>
  <si>
    <t>Обустройство тротуара около дома по адресу: г. Великий Устюг, ул. Маяковского,  д. 7</t>
  </si>
  <si>
    <t>Благоустройство пешеходной зоны по улице Добрынино от дома № 22 до дома № 28 в г. Великий Устюг</t>
  </si>
  <si>
    <t>Наружные сети канализации к жилому дому по адресу: г. Великий Устюг, ул. Угловского, д. 23</t>
  </si>
  <si>
    <t>Наружные сети водопровода к жилым домам по адресу: г. Великий Устюг, ул. 2-я Пролетарская, д. 37, 35, 33 и ул. Кирова, д. 59</t>
  </si>
  <si>
    <t>Наружные сети водопровода к жилым домам по адресу: г. Великий Устюг, ул. Хабарова, 42, 40, 38, 36, 31, 35, 37, 39</t>
  </si>
  <si>
    <t>Наружные сети канализации к жилым домам по адресу: г. Великий Устюг, ул. Дежнева, д. 12, 14</t>
  </si>
  <si>
    <t>Пожарная безопасность</t>
  </si>
  <si>
    <t>Отсыпка пешеходной зоны общественной территории по улице Набережная между домами №№ 24а, 26б, 26в, 26а в г. Великий Устюг</t>
  </si>
  <si>
    <t>Обустройство тротуара около дома по адресу: г. Великий Устюг, ул. Сахарова,  д. 23</t>
  </si>
  <si>
    <t>Уборка деревьев (4 берёз) по адресу: г. Великий Устюг, ул. 2-ая Пролетарская, д. 56</t>
  </si>
  <si>
    <t>Благоустройство детской игровой площадки на ул. Красавинская (микрорайон Борки) в г. Великий Устюг</t>
  </si>
  <si>
    <t>Спорт</t>
  </si>
  <si>
    <t>Установка воркаут-площадки в сквере «Заводской» на ул. Шумилова в г. Великий Устюг</t>
  </si>
  <si>
    <t>Установка информационного щита в сквере «Заводской» на ул. Шумилова в г. Великий Устюг</t>
  </si>
  <si>
    <t>Установка ограждения площадки в сквере «Заводской» на ул. Шумилова в г. Великий Устюг</t>
  </si>
  <si>
    <t>Благоустройство пешеходной зоны по улице Рабочая в районе дома № 50 в г. Великий Устюг</t>
  </si>
  <si>
    <t>Благоустройство общественной территории – сквера «Нагорный» в г. Великий Устюг</t>
  </si>
  <si>
    <t>Обустройство тротуара по ул. Красная от дома № 64 А до дома № 74 в г. Великий Устюг</t>
  </si>
  <si>
    <t>Устройство линии уличного освещения по адресу: г. Великий Устюг, ул. Энгельса,  д. 45 а</t>
  </si>
  <si>
    <t>Благоустройство тротуара по улице Рабочая  от Советского проспекта до ул. А. Угловского (по четной стороне) в г. Великий Устюг</t>
  </si>
  <si>
    <t>Благоустройство тротуара по улице Шмидта от ул. Атласова до ул. Космонавтов (по нечетной стороне) в г. Великий Устюг</t>
  </si>
  <si>
    <t>Благоустройство тротуара по улице Шмидта от ул. Космонавтов до ул. Шалаурова (по нечетной стороне) в г. Великий Устюг</t>
  </si>
  <si>
    <t>Благоустройство территории сквера у молодёжного центра на ул. Гледенская в г. Великий Устюг (обустройство площадки перед сценой и проезда к сцене)</t>
  </si>
  <si>
    <t>Благоустройство территории сквера у молодёжного центра на ул. Гледенская в г. Великий Устюг (установка малых архитектурных форм, освещение и озеленение территории)</t>
  </si>
  <si>
    <t>Благоустройство территории сквера у молодёжного центра на ул. Гледенская в г. Великий Устюг (благоустройство пешеходных дорожек с освещением и озеленением)</t>
  </si>
  <si>
    <t>Приобретение скамеек и урн с элементами ковки для установки на центральных улицах города Великий Устюг</t>
  </si>
  <si>
    <t>Благоустройство пешеходной зоны с ул. Кузнецова к МБОУ «СОШ № 1 с углублённым изучением отдельных предметов»</t>
  </si>
  <si>
    <t>Озеленение сквера «Заводской» на улице Шумилова в г. Великий Устюг</t>
  </si>
  <si>
    <t>Присоединение освещения пешеходной зоны от ул. Гледенская до ул. Неводчикова к системе уличного освещения в г. Великий Устюг</t>
  </si>
  <si>
    <t>Устройство линии уличного освещения по адресу: г. Великий Устюг, ул. Дежнева,  д. 1</t>
  </si>
  <si>
    <t>Благоустройство тротуара по ул. Шалаурова от дома № 46 до дома № 54 в г. Великий Устюг</t>
  </si>
  <si>
    <t>Обустройство пешеходной зоны на пересечении ул.Маяковского и ул.Набережная в городе Великий Устюг</t>
  </si>
  <si>
    <t>Обустройство тротуара по переулку Чехова г. Великий Устюг от ул. Рабочая до дома № 12</t>
  </si>
  <si>
    <t>Связь</t>
  </si>
  <si>
    <t>Строительство сети доступа по технологии PON на ул. Маринино, Цветочная, Н.Кудрина в г. Великий Устюг</t>
  </si>
  <si>
    <t>Устройство линии уличного освещения по адресу: г. Великий Устюг, 4-й проезд РМЗ в районе многоквартирных домов № 12, 14, 15</t>
  </si>
  <si>
    <t>Устройство линии уличного освещения по адресам: г. Великий Устюг, ул. Гледенская, д.81а, д. 81, ул. Неводчикова д. 42</t>
  </si>
  <si>
    <t>Обустройство пешеходной зоны от улицы Песчаная до МБОУ Гимназия в г. Великий Устюг</t>
  </si>
  <si>
    <t>Культура</t>
  </si>
  <si>
    <t>Приобретение звукового оборудования для МБУК "Великоустюгский культурно - досуговый центр", по адресу: г.Великий Устюг, Советский пр., д.101</t>
  </si>
  <si>
    <t>Создание танцевального пространства в малом зале МБУК ДКиС г.Красавино</t>
  </si>
  <si>
    <t>Ремонт спортивного зала здания муниципального бюджетного учреждения культуры "Дом культуры и спорта г.Красавино"</t>
  </si>
  <si>
    <t>Приобретение спортивного инвентаря для МБУК ДКиС г.Красавино</t>
  </si>
  <si>
    <t>Приобретение фотооборудования для МБУК ДКиС г.Красавино</t>
  </si>
  <si>
    <t>Приобретение оборудования для проведения стримов в МБУК «Великоустюгский культурно – досуговый центр» г. Великий Устюг</t>
  </si>
  <si>
    <t>Приобретение технического оборудования для МБУК «Великоустюгский культурно – досуговый центр» г. Великий Устюг</t>
  </si>
  <si>
    <t>Пошив костюмов для выступления детского образцового танцевального коллектива "Иллюзия"</t>
  </si>
  <si>
    <t>Приобретение комплекта звуковой аппаратуры для МБУ «Спортивная школа Великоустюгского района» г. Великий Устюг, ул. Кузнецова, д.13Б</t>
  </si>
  <si>
    <t xml:space="preserve">Обустройство тротуара у художественной школы по переулку Шилова в г.Великий Устюг </t>
  </si>
  <si>
    <t>Приобретение прокатного инвентаря (лыжи, лыжные ботинки, коньки, крепление, лыжные палки) для МБУ «Спортивная школа Великоустюгского района» г. Великий Устюг, ул. Кузнецова, д.13Б</t>
  </si>
  <si>
    <t>Приобретение спортивного инвентаря для занятий лыжным спортом в г.Великий Устюг</t>
  </si>
  <si>
    <t>Приобретение оборудования для проведения соревнований и тренировок по пожарно - прикладному спорту в г.Великий Устюг</t>
  </si>
  <si>
    <t>Установка дополнительных светильников уличного освещения на улицах Береговой и Луговой в г. Красавино</t>
  </si>
  <si>
    <t xml:space="preserve">Устройство тротуара у детского сада по ул. Революции, г. Красавино </t>
  </si>
  <si>
    <t>Обустройство павильона родника по ул. Речной, д.7 в г. Красавино</t>
  </si>
  <si>
    <t>Устройство уличного освещения проезда от ул. Строителей до ул. Красноармейской в г. Красавино</t>
  </si>
  <si>
    <t>Устройство дополнительного уличного освещения на ул. Кедровая в г. Красавино</t>
  </si>
  <si>
    <t>Устройство уличного освещения на участке ул. Застройщиков в г. Красавино</t>
  </si>
  <si>
    <t>Ремонт пешеходного моста через р. Лапинку с ул. Набережная на ул. Дружбы в г. Красавино.</t>
  </si>
  <si>
    <t>Изготовление и установка сцены на территории городского парка г. Красавино</t>
  </si>
  <si>
    <t>Устройство павильона для проведения общественных мероприятий в районе ул. Вокзальной в г. Красавино</t>
  </si>
  <si>
    <t>Устройство детской площадки у домов № 25-27 в д. Бухинино</t>
  </si>
  <si>
    <t>Благоустройство памятника Герою России матросу Сергею Преминину в г. Красавино</t>
  </si>
  <si>
    <t>Опиловка и ликвидация ветхих деревьев в п. Кузино</t>
  </si>
  <si>
    <t>Оборудование пешеходного перехода через протоку Заостровка в п. Кузино</t>
  </si>
  <si>
    <t>Ремонт общественного шахтного колодца в п. Кузино</t>
  </si>
  <si>
    <t>Благоустройство общественной территории в п. Кузино</t>
  </si>
  <si>
    <t>Благоустройство пешеходной зоны в д. Мякинницыно</t>
  </si>
  <si>
    <t>Ремонт зала в здании дома культуры в д. Мякинницино</t>
  </si>
  <si>
    <t>Устройство летней концертной сцены, приобретение скамеек в д.Мякинницыно</t>
  </si>
  <si>
    <t>Приобретение и установка дополнительных элементов на детскую игровую площадку в п. Сусоловка</t>
  </si>
  <si>
    <t xml:space="preserve">Приобретение и установка дополнительных элементов на детскую игровую площадку в д. Аристово </t>
  </si>
  <si>
    <t xml:space="preserve">Приобретение и установка дополнительных элементов на детскую игровую площадку в п. Северный  </t>
  </si>
  <si>
    <t xml:space="preserve">Культура </t>
  </si>
  <si>
    <t>Приобретение проектора с экраном в дом культуры с.Васильевское</t>
  </si>
  <si>
    <t xml:space="preserve">Устройство уличной сцены в деревне Полутово </t>
  </si>
  <si>
    <t>Устройство площадки для волейбола в д. Большая Синега</t>
  </si>
  <si>
    <t>Обустройство детской игровой площадки по адресу: с.Васильевское, ул.Парковая, д.33</t>
  </si>
  <si>
    <t>Благоустройство пешеходной зоны около дома № 35 по улице Парковая в с. Васильевское</t>
  </si>
  <si>
    <t xml:space="preserve">Устройство наружных сетей водоотведения в  Доме  культуры с. Васильевское  </t>
  </si>
  <si>
    <t>Устройство арт-объекта «Я люблю Васильевское» в с. Васильевское</t>
  </si>
  <si>
    <t>Уборка ветхих деревьев и кустарников в с. Васильевское ул. Парковая д. 23,27,29,36а</t>
  </si>
  <si>
    <t>Устройство уличного освещения в д.Бушково по существующим опорам (установка светильников)</t>
  </si>
  <si>
    <t xml:space="preserve">Устройство наружных сетей водоотведения к дому №31А по ул. Парковая, с. Васильевское  </t>
  </si>
  <si>
    <t>Молодежь</t>
  </si>
  <si>
    <t xml:space="preserve">Изготовление баннера со стойкой для Дома культуры с.Васильевское  </t>
  </si>
  <si>
    <t>Благоустройство пешеходной зоны около Васильевской школы</t>
  </si>
  <si>
    <t>Ремонт деревянного тротуара в д.Большая Синега</t>
  </si>
  <si>
    <t>Приобретение звукового  и светового оборудования для Полутовского клуба</t>
  </si>
  <si>
    <t>Ремонт сооружения артезианской скважины № 8889 в п. Ломоватка, ул. Заречная, д. 21а.</t>
  </si>
  <si>
    <t>Обустройство детской игровой площадки в п. Ломоватка</t>
  </si>
  <si>
    <t>Ремонт общественного тротуара по улице Карла Маркса в поселке Ломоватка</t>
  </si>
  <si>
    <t>Строительство сети доступа по технологии PON в д. Благовещенье.</t>
  </si>
  <si>
    <t>Обустройство детской игровой площадки в д. Ишутино, ул. Семейная</t>
  </si>
  <si>
    <t>Установка беседки на детской площадке в д. Гузнищево, ул. Сосновая</t>
  </si>
  <si>
    <t>Благоустройство пешеходной зоны через р. Полдарса с ул. Школьная на ул. Центральная п. Полдарса</t>
  </si>
  <si>
    <t>Приобретение бензинового электрогенератора для дома культуры п.Полдарса</t>
  </si>
  <si>
    <t>Приобретение звукового оборудования для Кичугского клуба д. В.Кичуга, д. 25</t>
  </si>
  <si>
    <t xml:space="preserve">Обустройство спортивно-игровой площадки в п. Полдарса </t>
  </si>
  <si>
    <t>Приобретение секционных кресел для Полдарского Дома культуры п. Полдарса</t>
  </si>
  <si>
    <t>Приобретение и установка отопительной печи в Томашевский Дом культуры</t>
  </si>
  <si>
    <t>Уборка нежилого ветхого строения в д.Чернево</t>
  </si>
  <si>
    <t>Устройство летней концертной сцены в д. Чернево</t>
  </si>
  <si>
    <t>Приобретение и установка дополнительных элементов на детские площадки в д. Чернево</t>
  </si>
  <si>
    <t xml:space="preserve">Ремонт шахтного колодца общего пользования в д. Подсосенье </t>
  </si>
  <si>
    <t>Строительство сети доступа по технологии PON в д. Опалипсово</t>
  </si>
  <si>
    <t>Пошив костюмов для ансамбля «С песней по жизни» в дом культуры в п. Новатор</t>
  </si>
  <si>
    <t>Обустройство детской игровой площадки в д. Еремеево</t>
  </si>
  <si>
    <t>Обустройство пешеходной зоны в д. Теплогорье</t>
  </si>
  <si>
    <t>Обустройство места отдыха в д.Теплогорье, д.Еремеево, д.Ершово, д.Слизовица (Приобретение и установка скамеек с навесом для отдыха)</t>
  </si>
  <si>
    <t>Обустройство родника в деревне Каликино</t>
  </si>
  <si>
    <t>Приобретение навесной роторной косилки в деревню Морозовица</t>
  </si>
  <si>
    <t>Приобретение спортивного комплекса на детскую площадку деревня Морозовица</t>
  </si>
  <si>
    <t>Строительство колодца в  деревне Устье-Повалихино</t>
  </si>
  <si>
    <t>Ремонт шахтного колодца в деревне Старково</t>
  </si>
  <si>
    <t>Приобретение дополнительного оборудования для детской игровой площадки на ул. 2-ая Нагорная в с. Усть-Алексеево</t>
  </si>
  <si>
    <t>Прокладка водопроводных сетей к жилому дому по адресу: с. Усть-Алексеево, ул. Каменная, д. 6</t>
  </si>
  <si>
    <t>Строительство сети доступа по технологии PON в с. Усть-Алексеево, д. Ольховка, д. Архангельская Мельница, д. Пожарово</t>
  </si>
  <si>
    <t>Уборка деревьев в с. Усть-Алексеево, с. Верхняя Шарденьга, д. Заозерица, д. Ольховка, д. Жуково</t>
  </si>
  <si>
    <t>Обустройство детской площадки в д. Бобровниково</t>
  </si>
  <si>
    <t>Обустройство детской площадки в п. Стрига</t>
  </si>
  <si>
    <t>Строительство крыльца - сцены с навесом для дома культуры в п. Стрига</t>
  </si>
  <si>
    <t>Приобретение звукового оборудования и  пошив костюмов для дома культуры в п. Стрига</t>
  </si>
  <si>
    <t>Наружный ввод водопровода к жилому дому № 2 поселка Энергетик</t>
  </si>
  <si>
    <t>Ремонт памятника воинам-землякам, погибшим в годы ВОВ, в деревне Юдино</t>
  </si>
  <si>
    <t>Приобретение дополнительного оборудования для детской площадки в п. Стрига</t>
  </si>
  <si>
    <t>Приобретение музыкального оборудования для клуба в д. Будрино</t>
  </si>
  <si>
    <t>ИТОГО</t>
  </si>
  <si>
    <t>Управление строительства и ЖКХ</t>
  </si>
  <si>
    <t>ТО Кузино</t>
  </si>
  <si>
    <t>Верневарженский ТО</t>
  </si>
  <si>
    <t>Заречный ТО</t>
  </si>
  <si>
    <t>Красавинский ТО</t>
  </si>
  <si>
    <t>Ломоватский ТО</t>
  </si>
  <si>
    <t>Марденский ТО</t>
  </si>
  <si>
    <t>Опокский ТО</t>
  </si>
  <si>
    <t>Орловский ТО</t>
  </si>
  <si>
    <t>Самотовинский ТО</t>
  </si>
  <si>
    <t>Теплогорский ТО</t>
  </si>
  <si>
    <t>Трегубовский ТО</t>
  </si>
  <si>
    <t>Усть-Алексеевский ТО</t>
  </si>
  <si>
    <t>Юдинский ТО</t>
  </si>
  <si>
    <t>Управление культуры, спорта и МП</t>
  </si>
  <si>
    <t>ТО г. Красавино</t>
  </si>
  <si>
    <t>Наружные сети водоснабжения и канализации к многоквартирному жилому дому по адресу: Вологодская область, г. Великий Устюг, ул. Нахимова,  д. 21</t>
  </si>
  <si>
    <t>Установка светильников уличного освещения по адресу: г. Великий Устюг, ул. Садовая, д. 5</t>
  </si>
  <si>
    <t>Оплачено за выполненные работы, рублей в том числе за счет</t>
  </si>
  <si>
    <t>в том числе за счет средств:</t>
  </si>
  <si>
    <t>средства областного бюджета</t>
  </si>
  <si>
    <t>Экономия (-) или перерасход (+)</t>
  </si>
  <si>
    <t>Уборка деревьев (3 тополя) по адресу: г.Великий Устюг, ул.Герцена, д.9</t>
  </si>
  <si>
    <t>Обустройство места для отдыха в д. Скорняково</t>
  </si>
  <si>
    <t>Обустройство тротуара по ул. Сахарова от дома № 53 до дома № 57 в г. Великий Устюг</t>
  </si>
  <si>
    <t>средства бюджета  округа</t>
  </si>
  <si>
    <t>Уборка тополей по адресу: г.Великий Устюг, ул.Красная, д. 32</t>
  </si>
  <si>
    <t>Благоустройство пешеходной зоны по улице Неводчикова от дома № 25 до автобусной остановки в г. Великий Устюг</t>
  </si>
  <si>
    <t>Приобретение прокатного инвентаря (лыжи, лыжные ботинки, коньки, крепления, лыжные палки) для МБУ «ФОК г. Красавино» г. Красавино Советский пр-кт д. 146</t>
  </si>
  <si>
    <t>Благоустройство пешеходной зоны  около домов № 23,25,27,29,31А по ул. Парковая в с. Васильевское</t>
  </si>
  <si>
    <t>Благоустройство пешеходной зоны  около дома № 43 по улице Центральная в с. Васильевское</t>
  </si>
  <si>
    <t>Обустройство детской площадки в д. Гузнищево, ул. Речная</t>
  </si>
  <si>
    <t>Замена мемориальных стендов с указанием участников ВОВ в д. Лодейка</t>
  </si>
  <si>
    <t>Устройство линии уличного освещения по адресу: г. Великий Устюг, пер. Лесников</t>
  </si>
  <si>
    <t>Итого оплачено, руб.</t>
  </si>
  <si>
    <t>Информация о фактически реализованных проектах "Народный бюджет" в 2023 году.</t>
  </si>
  <si>
    <t>71 008 802,87*</t>
  </si>
  <si>
    <t>* в том числе 885 665,67 рублей - дополнительное выделение средств из бюджета округа.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</si>
</sst>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8" fillId="2" borderId="0" xfId="2" applyFont="1" applyFill="1"/>
    <xf numFmtId="0" fontId="9" fillId="2" borderId="0" xfId="2" applyFont="1" applyFill="1"/>
    <xf numFmtId="0" fontId="8" fillId="0" borderId="0" xfId="2" applyFont="1" applyFill="1"/>
    <xf numFmtId="0" fontId="10" fillId="0" borderId="0" xfId="2" applyFont="1" applyFill="1" applyAlignment="1">
      <alignment vertical="top"/>
    </xf>
    <xf numFmtId="0" fontId="10" fillId="2" borderId="0" xfId="2" applyFont="1" applyFill="1" applyAlignment="1">
      <alignment vertical="top"/>
    </xf>
    <xf numFmtId="0" fontId="9" fillId="2" borderId="1" xfId="2" applyFont="1" applyFill="1" applyBorder="1"/>
    <xf numFmtId="0" fontId="12" fillId="4" borderId="1" xfId="2" applyFont="1" applyFill="1" applyBorder="1" applyAlignment="1">
      <alignment horizontal="left" wrapText="1"/>
    </xf>
    <xf numFmtId="1" fontId="12" fillId="4" borderId="1" xfId="2" applyNumberFormat="1" applyFont="1" applyFill="1" applyBorder="1" applyAlignment="1">
      <alignment horizontal="center" wrapText="1"/>
    </xf>
    <xf numFmtId="4" fontId="13" fillId="4" borderId="1" xfId="2" applyNumberFormat="1" applyFont="1" applyFill="1" applyBorder="1" applyAlignment="1">
      <alignment horizontal="left" wrapText="1"/>
    </xf>
    <xf numFmtId="1" fontId="15" fillId="4" borderId="1" xfId="2" applyNumberFormat="1" applyFont="1" applyFill="1" applyBorder="1" applyAlignment="1">
      <alignment horizontal="center" wrapText="1"/>
    </xf>
    <xf numFmtId="0" fontId="15" fillId="4" borderId="1" xfId="2" applyFont="1" applyFill="1" applyBorder="1" applyAlignment="1">
      <alignment horizontal="left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/>
    </xf>
    <xf numFmtId="0" fontId="15" fillId="4" borderId="2" xfId="2" applyFont="1" applyFill="1" applyBorder="1" applyAlignment="1">
      <alignment horizontal="left" vertical="top" wrapText="1"/>
    </xf>
    <xf numFmtId="4" fontId="15" fillId="4" borderId="2" xfId="2" applyNumberFormat="1" applyFont="1" applyFill="1" applyBorder="1" applyAlignment="1">
      <alignment horizontal="left" vertical="top" wrapText="1"/>
    </xf>
    <xf numFmtId="0" fontId="11" fillId="3" borderId="3" xfId="2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right" wrapText="1"/>
    </xf>
    <xf numFmtId="43" fontId="16" fillId="4" borderId="3" xfId="1" applyFont="1" applyFill="1" applyBorder="1" applyAlignment="1">
      <alignment horizontal="right" wrapText="1"/>
    </xf>
    <xf numFmtId="4" fontId="16" fillId="4" borderId="3" xfId="1" applyNumberFormat="1" applyFont="1" applyFill="1" applyBorder="1" applyAlignment="1">
      <alignment horizontal="right" wrapText="1"/>
    </xf>
    <xf numFmtId="0" fontId="11" fillId="3" borderId="4" xfId="2" applyFont="1" applyFill="1" applyBorder="1" applyAlignment="1">
      <alignment horizontal="center" vertical="center" wrapText="1"/>
    </xf>
    <xf numFmtId="4" fontId="13" fillId="2" borderId="1" xfId="2" applyNumberFormat="1" applyFont="1" applyFill="1" applyBorder="1" applyAlignment="1">
      <alignment horizontal="left" wrapText="1"/>
    </xf>
    <xf numFmtId="1" fontId="13" fillId="2" borderId="1" xfId="2" applyNumberFormat="1" applyFont="1" applyFill="1" applyBorder="1" applyAlignment="1">
      <alignment horizontal="center" wrapText="1"/>
    </xf>
    <xf numFmtId="4" fontId="13" fillId="2" borderId="2" xfId="2" applyNumberFormat="1" applyFont="1" applyFill="1" applyBorder="1" applyAlignment="1">
      <alignment horizontal="left" vertical="top" wrapText="1"/>
    </xf>
    <xf numFmtId="4" fontId="11" fillId="2" borderId="3" xfId="11" applyNumberFormat="1" applyFont="1" applyFill="1" applyBorder="1" applyAlignment="1">
      <alignment horizontal="right"/>
    </xf>
    <xf numFmtId="4" fontId="13" fillId="2" borderId="2" xfId="13" applyNumberFormat="1" applyFont="1" applyFill="1" applyBorder="1" applyAlignment="1">
      <alignment horizontal="left" vertical="top" wrapText="1"/>
    </xf>
    <xf numFmtId="4" fontId="11" fillId="2" borderId="3" xfId="2" applyNumberFormat="1" applyFont="1" applyFill="1" applyBorder="1" applyAlignment="1">
      <alignment horizontal="right" wrapText="1"/>
    </xf>
    <xf numFmtId="4" fontId="14" fillId="2" borderId="3" xfId="1" applyNumberFormat="1" applyFont="1" applyFill="1" applyBorder="1" applyAlignment="1">
      <alignment horizontal="right" wrapText="1"/>
    </xf>
    <xf numFmtId="0" fontId="13" fillId="2" borderId="1" xfId="2" applyFont="1" applyFill="1" applyBorder="1" applyAlignment="1">
      <alignment horizontal="left" wrapText="1"/>
    </xf>
    <xf numFmtId="0" fontId="13" fillId="2" borderId="2" xfId="2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43" fontId="14" fillId="2" borderId="3" xfId="1" applyFont="1" applyFill="1" applyBorder="1" applyAlignment="1">
      <alignment horizontal="right" wrapText="1"/>
    </xf>
    <xf numFmtId="0" fontId="13" fillId="2" borderId="2" xfId="0" applyNumberFormat="1" applyFont="1" applyFill="1" applyBorder="1" applyAlignment="1">
      <alignment horizontal="left" vertical="top" wrapText="1"/>
    </xf>
    <xf numFmtId="4" fontId="11" fillId="2" borderId="3" xfId="2" applyNumberFormat="1" applyFont="1" applyFill="1" applyBorder="1" applyAlignment="1">
      <alignment horizontal="right"/>
    </xf>
    <xf numFmtId="0" fontId="11" fillId="2" borderId="3" xfId="2" applyFont="1" applyFill="1" applyBorder="1" applyAlignment="1">
      <alignment horizontal="right"/>
    </xf>
    <xf numFmtId="164" fontId="11" fillId="2" borderId="3" xfId="2" applyNumberFormat="1" applyFont="1" applyFill="1" applyBorder="1" applyAlignment="1">
      <alignment horizontal="right"/>
    </xf>
    <xf numFmtId="0" fontId="13" fillId="2" borderId="2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center"/>
    </xf>
    <xf numFmtId="0" fontId="13" fillId="2" borderId="2" xfId="0" applyFont="1" applyFill="1" applyBorder="1" applyAlignment="1">
      <alignment vertical="top"/>
    </xf>
    <xf numFmtId="0" fontId="13" fillId="2" borderId="2" xfId="3" applyFont="1" applyFill="1" applyBorder="1" applyAlignment="1" applyProtection="1">
      <alignment horizontal="left" vertical="top" wrapText="1"/>
      <protection locked="0"/>
    </xf>
    <xf numFmtId="0" fontId="13" fillId="2" borderId="2" xfId="0" applyFont="1" applyFill="1" applyBorder="1" applyAlignment="1">
      <alignment vertical="top" wrapText="1"/>
    </xf>
    <xf numFmtId="43" fontId="14" fillId="2" borderId="0" xfId="1" applyFont="1" applyFill="1" applyBorder="1" applyAlignment="1">
      <alignment horizontal="right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4" fontId="15" fillId="5" borderId="1" xfId="2" applyNumberFormat="1" applyFont="1" applyFill="1" applyBorder="1" applyAlignment="1">
      <alignment horizontal="left" vertical="center" wrapText="1"/>
    </xf>
    <xf numFmtId="1" fontId="15" fillId="5" borderId="1" xfId="2" applyNumberFormat="1" applyFont="1" applyFill="1" applyBorder="1" applyAlignment="1">
      <alignment horizontal="center" vertical="center" wrapText="1"/>
    </xf>
    <xf numFmtId="4" fontId="15" fillId="5" borderId="2" xfId="2" applyNumberFormat="1" applyFont="1" applyFill="1" applyBorder="1" applyAlignment="1">
      <alignment vertical="center" wrapText="1"/>
    </xf>
    <xf numFmtId="43" fontId="16" fillId="5" borderId="3" xfId="1" applyFont="1" applyFill="1" applyBorder="1" applyAlignment="1">
      <alignment horizontal="right" wrapText="1"/>
    </xf>
    <xf numFmtId="4" fontId="11" fillId="2" borderId="5" xfId="11" applyNumberFormat="1" applyFont="1" applyFill="1" applyBorder="1" applyAlignment="1">
      <alignment vertical="center"/>
    </xf>
    <xf numFmtId="4" fontId="14" fillId="2" borderId="13" xfId="10" applyNumberFormat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7" fillId="4" borderId="14" xfId="1" applyFont="1" applyFill="1" applyBorder="1" applyAlignment="1">
      <alignment horizontal="center" vertical="center" wrapText="1"/>
    </xf>
    <xf numFmtId="43" fontId="7" fillId="4" borderId="15" xfId="1" applyFont="1" applyFill="1" applyBorder="1" applyAlignment="1">
      <alignment horizontal="center" vertical="center" wrapText="1"/>
    </xf>
    <xf numFmtId="43" fontId="7" fillId="4" borderId="16" xfId="1" applyFont="1" applyFill="1" applyBorder="1" applyAlignment="1">
      <alignment horizontal="center" vertical="center" wrapText="1"/>
    </xf>
    <xf numFmtId="4" fontId="14" fillId="2" borderId="7" xfId="10" applyNumberFormat="1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center" vertical="center" wrapText="1"/>
    </xf>
    <xf numFmtId="4" fontId="14" fillId="2" borderId="12" xfId="10" applyNumberFormat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43" fontId="16" fillId="4" borderId="14" xfId="1" applyFont="1" applyFill="1" applyBorder="1" applyAlignment="1">
      <alignment horizontal="center" vertical="center" wrapText="1"/>
    </xf>
    <xf numFmtId="43" fontId="16" fillId="4" borderId="15" xfId="1" applyFont="1" applyFill="1" applyBorder="1" applyAlignment="1">
      <alignment horizontal="center" vertical="center" wrapText="1"/>
    </xf>
    <xf numFmtId="43" fontId="16" fillId="4" borderId="16" xfId="1" applyFont="1" applyFill="1" applyBorder="1" applyAlignment="1">
      <alignment horizontal="center" vertical="center" wrapText="1"/>
    </xf>
    <xf numFmtId="4" fontId="14" fillId="2" borderId="13" xfId="1" applyNumberFormat="1" applyFont="1" applyFill="1" applyBorder="1" applyAlignment="1">
      <alignment horizontal="center" vertical="center" wrapText="1"/>
    </xf>
    <xf numFmtId="4" fontId="14" fillId="2" borderId="7" xfId="1" applyNumberFormat="1" applyFont="1" applyFill="1" applyBorder="1" applyAlignment="1">
      <alignment horizontal="center" vertical="center" wrapText="1"/>
    </xf>
    <xf numFmtId="4" fontId="14" fillId="2" borderId="12" xfId="1" applyNumberFormat="1" applyFont="1" applyFill="1" applyBorder="1" applyAlignment="1">
      <alignment horizontal="center" vertical="center" wrapText="1"/>
    </xf>
    <xf numFmtId="43" fontId="16" fillId="4" borderId="17" xfId="1" applyFont="1" applyFill="1" applyBorder="1" applyAlignment="1">
      <alignment horizontal="center" vertical="center" wrapText="1"/>
    </xf>
    <xf numFmtId="43" fontId="14" fillId="2" borderId="13" xfId="1" applyFont="1" applyFill="1" applyBorder="1" applyAlignment="1">
      <alignment horizontal="center" vertical="center" wrapText="1"/>
    </xf>
    <xf numFmtId="43" fontId="14" fillId="2" borderId="7" xfId="1" applyFont="1" applyFill="1" applyBorder="1" applyAlignment="1">
      <alignment horizontal="center" vertical="center" wrapText="1"/>
    </xf>
    <xf numFmtId="43" fontId="14" fillId="2" borderId="12" xfId="1" applyFont="1" applyFill="1" applyBorder="1" applyAlignment="1">
      <alignment horizontal="center" vertical="center" wrapText="1"/>
    </xf>
    <xf numFmtId="43" fontId="16" fillId="4" borderId="18" xfId="1" applyFont="1" applyFill="1" applyBorder="1" applyAlignment="1">
      <alignment horizontal="center" vertical="center" wrapText="1"/>
    </xf>
    <xf numFmtId="43" fontId="16" fillId="4" borderId="11" xfId="1" applyFont="1" applyFill="1" applyBorder="1" applyAlignment="1">
      <alignment horizontal="center" vertical="center" wrapText="1"/>
    </xf>
    <xf numFmtId="43" fontId="14" fillId="2" borderId="13" xfId="1" applyFont="1" applyFill="1" applyBorder="1" applyAlignment="1" applyProtection="1">
      <alignment horizontal="center" vertical="center" wrapText="1"/>
      <protection locked="0"/>
    </xf>
    <xf numFmtId="43" fontId="14" fillId="2" borderId="7" xfId="1" applyFont="1" applyFill="1" applyBorder="1" applyAlignment="1" applyProtection="1">
      <alignment horizontal="center" vertical="center" wrapText="1"/>
      <protection locked="0"/>
    </xf>
    <xf numFmtId="43" fontId="14" fillId="2" borderId="12" xfId="1" applyFont="1" applyFill="1" applyBorder="1" applyAlignment="1" applyProtection="1">
      <alignment horizontal="center" vertical="center" wrapText="1"/>
      <protection locked="0"/>
    </xf>
    <xf numFmtId="43" fontId="16" fillId="5" borderId="14" xfId="1" applyFont="1" applyFill="1" applyBorder="1" applyAlignment="1">
      <alignment horizontal="center" vertical="center" wrapText="1"/>
    </xf>
    <xf numFmtId="43" fontId="16" fillId="5" borderId="15" xfId="1" applyFont="1" applyFill="1" applyBorder="1" applyAlignment="1">
      <alignment horizontal="center" vertical="center" wrapText="1"/>
    </xf>
    <xf numFmtId="43" fontId="16" fillId="5" borderId="18" xfId="1" applyFont="1" applyFill="1" applyBorder="1" applyAlignment="1">
      <alignment horizontal="center" vertical="center" wrapText="1"/>
    </xf>
    <xf numFmtId="43" fontId="16" fillId="5" borderId="11" xfId="1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9" fillId="0" borderId="0" xfId="0" applyFont="1" applyAlignment="1"/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2"/>
    <cellStyle name="Обычный 2 2" xfId="5"/>
    <cellStyle name="Обычный 2 3" xfId="8"/>
    <cellStyle name="Обычный 2 4" xfId="11"/>
    <cellStyle name="Обычный 2 5" xfId="13"/>
    <cellStyle name="Обычный 3" xfId="3"/>
    <cellStyle name="Обычный 3 2" xfId="6"/>
    <cellStyle name="Обычный 3 3" xfId="9"/>
    <cellStyle name="Обычный 3 4" xfId="12"/>
    <cellStyle name="Обычный 3 5" xfId="14"/>
    <cellStyle name="Финансовый" xfId="1" builtinId="3"/>
    <cellStyle name="Финансовый 2" xfId="4"/>
    <cellStyle name="Финансовый 3" xfId="7"/>
    <cellStyle name="Финансовый 4" xfId="10"/>
  </cellStyles>
  <dxfs count="0"/>
  <tableStyles count="0" defaultTableStyle="TableStyleMedium2" defaultPivotStyle="PivotStyleMedium9"/>
  <colors>
    <mruColors>
      <color rgb="FF99FF66"/>
      <color rgb="FF9FFFFF"/>
      <color rgb="FFFFD9FF"/>
      <color rgb="FFFF7D7D"/>
      <color rgb="FFFF5050"/>
      <color rgb="FFFFFF99"/>
      <color rgb="FFFFCCFF"/>
      <color rgb="FFFFE5FF"/>
      <color rgb="FF66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155</xdr:row>
      <xdr:rowOff>711200</xdr:rowOff>
    </xdr:from>
    <xdr:ext cx="2050143" cy="280205"/>
    <xdr:sp macro="" textlink="">
      <xdr:nvSpPr>
        <xdr:cNvPr id="2" name="TextBox 1"/>
        <xdr:cNvSpPr txBox="1"/>
      </xdr:nvSpPr>
      <xdr:spPr>
        <a:xfrm>
          <a:off x="7083136" y="77136336"/>
          <a:ext cx="205014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2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2068285" cy="280205"/>
    <xdr:sp macro="" textlink="">
      <xdr:nvSpPr>
        <xdr:cNvPr id="3" name="TextBox 2"/>
        <xdr:cNvSpPr txBox="1"/>
      </xdr:nvSpPr>
      <xdr:spPr>
        <a:xfrm>
          <a:off x="7083136" y="64666091"/>
          <a:ext cx="20682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2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125</xdr:row>
      <xdr:rowOff>7793</xdr:rowOff>
    </xdr:from>
    <xdr:ext cx="3723409" cy="328295"/>
    <xdr:sp macro="" textlink="">
      <xdr:nvSpPr>
        <xdr:cNvPr id="6" name="TextBox 5"/>
        <xdr:cNvSpPr txBox="1"/>
      </xdr:nvSpPr>
      <xdr:spPr>
        <a:xfrm>
          <a:off x="20175681" y="64518020"/>
          <a:ext cx="3723409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6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67"/>
  <sheetViews>
    <sheetView tabSelected="1" zoomScale="55" zoomScaleNormal="55" zoomScaleSheetLayoutView="40" workbookViewId="0">
      <pane xSplit="3" ySplit="6" topLeftCell="E7" activePane="bottomRight" state="frozen"/>
      <selection pane="topRight" activeCell="I1" sqref="I1"/>
      <selection pane="bottomLeft" activeCell="A7" sqref="A7"/>
      <selection pane="bottomRight" activeCell="I172" sqref="I172"/>
    </sheetView>
  </sheetViews>
  <sheetFormatPr defaultColWidth="9.140625" defaultRowHeight="26.25" x14ac:dyDescent="0.4"/>
  <cols>
    <col min="1" max="1" width="14.5703125" style="2" customWidth="1"/>
    <col min="2" max="2" width="9.28515625" style="2" customWidth="1"/>
    <col min="3" max="3" width="82.28515625" style="5" customWidth="1"/>
    <col min="4" max="4" width="4.7109375" style="2" hidden="1" customWidth="1"/>
    <col min="5" max="9" width="28.42578125" style="2" customWidth="1"/>
    <col min="10" max="19" width="9.140625" style="2"/>
    <col min="20" max="20" width="21.28515625" style="2" customWidth="1"/>
    <col min="21" max="21" width="28.28515625" style="2" customWidth="1"/>
    <col min="22" max="16384" width="9.140625" style="2"/>
  </cols>
  <sheetData>
    <row r="1" spans="1:9" x14ac:dyDescent="0.4">
      <c r="A1" s="81" t="s">
        <v>178</v>
      </c>
      <c r="B1" s="81"/>
      <c r="C1" s="81"/>
      <c r="D1" s="82"/>
      <c r="E1" s="82"/>
      <c r="F1" s="82"/>
      <c r="G1" s="82"/>
      <c r="H1" s="82"/>
      <c r="I1" s="82"/>
    </row>
    <row r="2" spans="1:9" ht="7.5" customHeight="1" thickBot="1" x14ac:dyDescent="0.45">
      <c r="A2" s="3"/>
      <c r="B2" s="3"/>
      <c r="C2" s="4"/>
    </row>
    <row r="3" spans="1:9" ht="26.25" customHeight="1" x14ac:dyDescent="0.4">
      <c r="A3" s="83" t="s">
        <v>0</v>
      </c>
      <c r="B3" s="83" t="s">
        <v>1</v>
      </c>
      <c r="C3" s="85" t="s">
        <v>2</v>
      </c>
      <c r="D3" s="87" t="s">
        <v>164</v>
      </c>
      <c r="E3" s="89" t="s">
        <v>161</v>
      </c>
      <c r="F3" s="90"/>
      <c r="G3" s="90"/>
      <c r="H3" s="90"/>
      <c r="I3" s="91"/>
    </row>
    <row r="4" spans="1:9" ht="26.25" customHeight="1" x14ac:dyDescent="0.4">
      <c r="A4" s="83"/>
      <c r="B4" s="83"/>
      <c r="C4" s="85"/>
      <c r="D4" s="87"/>
      <c r="E4" s="92" t="s">
        <v>177</v>
      </c>
      <c r="F4" s="93" t="s">
        <v>162</v>
      </c>
      <c r="G4" s="93"/>
      <c r="H4" s="93"/>
      <c r="I4" s="94"/>
    </row>
    <row r="5" spans="1:9" ht="69.75" x14ac:dyDescent="0.4">
      <c r="A5" s="84"/>
      <c r="B5" s="83"/>
      <c r="C5" s="86"/>
      <c r="D5" s="88"/>
      <c r="E5" s="92"/>
      <c r="F5" s="14" t="s">
        <v>168</v>
      </c>
      <c r="G5" s="14" t="s">
        <v>3</v>
      </c>
      <c r="H5" s="14" t="s">
        <v>4</v>
      </c>
      <c r="I5" s="15" t="s">
        <v>163</v>
      </c>
    </row>
    <row r="6" spans="1:9" ht="27" thickBot="1" x14ac:dyDescent="0.45">
      <c r="A6" s="13"/>
      <c r="B6" s="12"/>
      <c r="C6" s="16"/>
      <c r="D6" s="19"/>
      <c r="E6" s="46"/>
      <c r="F6" s="23"/>
      <c r="G6" s="23"/>
      <c r="H6" s="23"/>
      <c r="I6" s="47"/>
    </row>
    <row r="7" spans="1:9" ht="27" thickBot="1" x14ac:dyDescent="0.45">
      <c r="A7" s="7"/>
      <c r="B7" s="8">
        <v>50</v>
      </c>
      <c r="C7" s="17" t="s">
        <v>143</v>
      </c>
      <c r="D7" s="20" t="e">
        <f t="shared" ref="D7:I7" si="0">SUM(D8:D57)</f>
        <v>#REF!</v>
      </c>
      <c r="E7" s="55">
        <f t="shared" si="0"/>
        <v>34911036.5</v>
      </c>
      <c r="F7" s="56">
        <f>SUM(F8:F57)</f>
        <v>7621433.5599999996</v>
      </c>
      <c r="G7" s="56">
        <f t="shared" si="0"/>
        <v>2813772.399999999</v>
      </c>
      <c r="H7" s="56">
        <f t="shared" si="0"/>
        <v>38104.980000000003</v>
      </c>
      <c r="I7" s="57">
        <f t="shared" si="0"/>
        <v>24437725.559999995</v>
      </c>
    </row>
    <row r="8" spans="1:9" ht="39.6" customHeight="1" x14ac:dyDescent="0.4">
      <c r="A8" s="24" t="s">
        <v>5</v>
      </c>
      <c r="B8" s="25">
        <v>1</v>
      </c>
      <c r="C8" s="26" t="s">
        <v>6</v>
      </c>
      <c r="D8" s="27"/>
      <c r="E8" s="53">
        <f>F8+G8+H8+I8</f>
        <v>1193200</v>
      </c>
      <c r="F8" s="54">
        <v>190760</v>
      </c>
      <c r="G8" s="52">
        <v>167200</v>
      </c>
      <c r="H8" s="52">
        <v>0</v>
      </c>
      <c r="I8" s="52">
        <v>835240</v>
      </c>
    </row>
    <row r="9" spans="1:9" ht="39.6" customHeight="1" x14ac:dyDescent="0.4">
      <c r="A9" s="24" t="s">
        <v>5</v>
      </c>
      <c r="B9" s="25">
        <v>2</v>
      </c>
      <c r="C9" s="26" t="s">
        <v>8</v>
      </c>
      <c r="D9" s="27">
        <v>-13418</v>
      </c>
      <c r="E9" s="58">
        <f t="shared" ref="E9:E57" si="1">F9+G9+H9+I9</f>
        <v>51582</v>
      </c>
      <c r="F9" s="59">
        <v>5724.6000000000058</v>
      </c>
      <c r="G9" s="59">
        <v>9750</v>
      </c>
      <c r="H9" s="59"/>
      <c r="I9" s="59">
        <v>36107.399999999994</v>
      </c>
    </row>
    <row r="10" spans="1:9" ht="36.75" customHeight="1" x14ac:dyDescent="0.4">
      <c r="A10" s="24" t="s">
        <v>5</v>
      </c>
      <c r="B10" s="25">
        <v>3</v>
      </c>
      <c r="C10" s="26" t="s">
        <v>169</v>
      </c>
      <c r="D10" s="27">
        <v>-29932</v>
      </c>
      <c r="E10" s="58">
        <f t="shared" si="1"/>
        <v>115068</v>
      </c>
      <c r="F10" s="59">
        <v>20020.400000000009</v>
      </c>
      <c r="G10" s="59">
        <v>14500</v>
      </c>
      <c r="H10" s="59"/>
      <c r="I10" s="59">
        <v>80547.599999999991</v>
      </c>
    </row>
    <row r="11" spans="1:9" ht="39.6" customHeight="1" x14ac:dyDescent="0.4">
      <c r="A11" s="24" t="s">
        <v>5</v>
      </c>
      <c r="B11" s="25">
        <v>4</v>
      </c>
      <c r="C11" s="26" t="s">
        <v>9</v>
      </c>
      <c r="D11" s="27">
        <v>-16513</v>
      </c>
      <c r="E11" s="58">
        <f t="shared" si="1"/>
        <v>63487</v>
      </c>
      <c r="F11" s="59">
        <v>7046.1000000000058</v>
      </c>
      <c r="G11" s="59">
        <v>12000</v>
      </c>
      <c r="H11" s="59"/>
      <c r="I11" s="59">
        <v>44440.899999999994</v>
      </c>
    </row>
    <row r="12" spans="1:9" ht="38.450000000000003" customHeight="1" x14ac:dyDescent="0.4">
      <c r="A12" s="24" t="s">
        <v>10</v>
      </c>
      <c r="B12" s="25">
        <v>5</v>
      </c>
      <c r="C12" s="26" t="s">
        <v>11</v>
      </c>
      <c r="D12" s="27">
        <v>0</v>
      </c>
      <c r="E12" s="58">
        <f t="shared" si="1"/>
        <v>384898.8</v>
      </c>
      <c r="F12" s="59">
        <v>0</v>
      </c>
      <c r="G12" s="59">
        <v>77364.66</v>
      </c>
      <c r="H12" s="59">
        <v>38104.980000000003</v>
      </c>
      <c r="I12" s="59">
        <v>269429.15999999997</v>
      </c>
    </row>
    <row r="13" spans="1:9" ht="39.6" customHeight="1" x14ac:dyDescent="0.4">
      <c r="A13" s="24" t="s">
        <v>5</v>
      </c>
      <c r="B13" s="25">
        <v>6</v>
      </c>
      <c r="C13" s="26" t="s">
        <v>165</v>
      </c>
      <c r="D13" s="27">
        <v>-16306</v>
      </c>
      <c r="E13" s="58">
        <f t="shared" si="1"/>
        <v>62694</v>
      </c>
      <c r="F13" s="59">
        <v>6958.2000000000044</v>
      </c>
      <c r="G13" s="59">
        <v>11850</v>
      </c>
      <c r="H13" s="59"/>
      <c r="I13" s="59">
        <v>43885.799999999996</v>
      </c>
    </row>
    <row r="14" spans="1:9" ht="39.6" customHeight="1" x14ac:dyDescent="0.4">
      <c r="A14" s="24" t="s">
        <v>5</v>
      </c>
      <c r="B14" s="25">
        <v>7</v>
      </c>
      <c r="C14" s="26" t="s">
        <v>12</v>
      </c>
      <c r="D14" s="27">
        <v>-24771</v>
      </c>
      <c r="E14" s="58">
        <f t="shared" si="1"/>
        <v>95229</v>
      </c>
      <c r="F14" s="59">
        <v>15248.699999999997</v>
      </c>
      <c r="G14" s="59">
        <v>13320</v>
      </c>
      <c r="H14" s="59"/>
      <c r="I14" s="59">
        <v>66660.3</v>
      </c>
    </row>
    <row r="15" spans="1:9" ht="39.6" customHeight="1" x14ac:dyDescent="0.4">
      <c r="A15" s="24" t="s">
        <v>5</v>
      </c>
      <c r="B15" s="25">
        <v>8</v>
      </c>
      <c r="C15" s="26" t="s">
        <v>13</v>
      </c>
      <c r="D15" s="27">
        <v>-20642</v>
      </c>
      <c r="E15" s="58">
        <f t="shared" si="1"/>
        <v>79358</v>
      </c>
      <c r="F15" s="59">
        <v>12707.400000000001</v>
      </c>
      <c r="G15" s="59">
        <v>11100</v>
      </c>
      <c r="H15" s="59"/>
      <c r="I15" s="59">
        <v>55550.6</v>
      </c>
    </row>
    <row r="16" spans="1:9" ht="39.6" customHeight="1" x14ac:dyDescent="0.4">
      <c r="A16" s="24" t="s">
        <v>5</v>
      </c>
      <c r="B16" s="25">
        <v>9</v>
      </c>
      <c r="C16" s="26" t="s">
        <v>14</v>
      </c>
      <c r="D16" s="27"/>
      <c r="E16" s="58">
        <f t="shared" si="1"/>
        <v>308266.80000000005</v>
      </c>
      <c r="F16" s="59">
        <v>30826.68</v>
      </c>
      <c r="G16" s="59">
        <v>61653.36</v>
      </c>
      <c r="H16" s="59"/>
      <c r="I16" s="59">
        <v>215786.76</v>
      </c>
    </row>
    <row r="17" spans="1:9" ht="39.6" customHeight="1" x14ac:dyDescent="0.4">
      <c r="A17" s="24" t="s">
        <v>5</v>
      </c>
      <c r="B17" s="25">
        <v>10</v>
      </c>
      <c r="C17" s="26" t="s">
        <v>15</v>
      </c>
      <c r="D17" s="27">
        <v>0</v>
      </c>
      <c r="E17" s="58">
        <f t="shared" si="1"/>
        <v>396500</v>
      </c>
      <c r="F17" s="59">
        <v>59475</v>
      </c>
      <c r="G17" s="59">
        <v>59475</v>
      </c>
      <c r="H17" s="59"/>
      <c r="I17" s="59">
        <v>277550</v>
      </c>
    </row>
    <row r="18" spans="1:9" ht="39.6" customHeight="1" x14ac:dyDescent="0.4">
      <c r="A18" s="24" t="s">
        <v>5</v>
      </c>
      <c r="B18" s="25">
        <v>11</v>
      </c>
      <c r="C18" s="26" t="s">
        <v>16</v>
      </c>
      <c r="D18" s="27">
        <v>0</v>
      </c>
      <c r="E18" s="58">
        <f t="shared" si="1"/>
        <v>600000</v>
      </c>
      <c r="F18" s="59">
        <v>147000</v>
      </c>
      <c r="G18" s="59">
        <v>33000</v>
      </c>
      <c r="H18" s="59"/>
      <c r="I18" s="59">
        <v>420000</v>
      </c>
    </row>
    <row r="19" spans="1:9" ht="38.450000000000003" customHeight="1" x14ac:dyDescent="0.4">
      <c r="A19" s="24" t="s">
        <v>10</v>
      </c>
      <c r="B19" s="25">
        <v>12</v>
      </c>
      <c r="C19" s="26" t="s">
        <v>17</v>
      </c>
      <c r="D19" s="27">
        <v>0</v>
      </c>
      <c r="E19" s="58">
        <f t="shared" si="1"/>
        <v>2518540.7999999998</v>
      </c>
      <c r="F19" s="59">
        <v>400447.99</v>
      </c>
      <c r="G19" s="59">
        <v>355114.25</v>
      </c>
      <c r="H19" s="59">
        <v>0</v>
      </c>
      <c r="I19" s="59">
        <v>1762978.56</v>
      </c>
    </row>
    <row r="20" spans="1:9" ht="57.6" customHeight="1" x14ac:dyDescent="0.4">
      <c r="A20" s="24" t="s">
        <v>10</v>
      </c>
      <c r="B20" s="25">
        <v>13</v>
      </c>
      <c r="C20" s="26" t="s">
        <v>18</v>
      </c>
      <c r="D20" s="27">
        <v>0</v>
      </c>
      <c r="E20" s="58">
        <f t="shared" si="1"/>
        <v>1341394.8</v>
      </c>
      <c r="F20" s="59">
        <v>293765.46000000002</v>
      </c>
      <c r="G20" s="59">
        <v>108652.98</v>
      </c>
      <c r="H20" s="59"/>
      <c r="I20" s="59">
        <v>938976.36</v>
      </c>
    </row>
    <row r="21" spans="1:9" ht="38.450000000000003" customHeight="1" x14ac:dyDescent="0.4">
      <c r="A21" s="24" t="s">
        <v>10</v>
      </c>
      <c r="B21" s="25">
        <v>14</v>
      </c>
      <c r="C21" s="26" t="s">
        <v>19</v>
      </c>
      <c r="D21" s="27"/>
      <c r="E21" s="58">
        <f t="shared" si="1"/>
        <v>2519102.4</v>
      </c>
      <c r="F21" s="59">
        <v>627256.5</v>
      </c>
      <c r="G21" s="59">
        <v>128474.22</v>
      </c>
      <c r="H21" s="59"/>
      <c r="I21" s="59">
        <v>1763371.68</v>
      </c>
    </row>
    <row r="22" spans="1:9" ht="38.450000000000003" customHeight="1" x14ac:dyDescent="0.4">
      <c r="A22" s="24" t="s">
        <v>10</v>
      </c>
      <c r="B22" s="25">
        <v>15</v>
      </c>
      <c r="C22" s="26" t="s">
        <v>20</v>
      </c>
      <c r="D22" s="27">
        <v>0</v>
      </c>
      <c r="E22" s="58">
        <f t="shared" si="1"/>
        <v>1199431.2</v>
      </c>
      <c r="F22" s="59">
        <v>226692.5</v>
      </c>
      <c r="G22" s="59">
        <v>133136.85999999999</v>
      </c>
      <c r="H22" s="59">
        <v>0</v>
      </c>
      <c r="I22" s="59">
        <v>839601.84</v>
      </c>
    </row>
    <row r="23" spans="1:9" ht="57.6" customHeight="1" x14ac:dyDescent="0.4">
      <c r="A23" s="24" t="s">
        <v>5</v>
      </c>
      <c r="B23" s="25">
        <v>16</v>
      </c>
      <c r="C23" s="26" t="s">
        <v>22</v>
      </c>
      <c r="D23" s="27"/>
      <c r="E23" s="58">
        <f t="shared" si="1"/>
        <v>726000</v>
      </c>
      <c r="F23" s="59">
        <v>156090</v>
      </c>
      <c r="G23" s="59">
        <v>61710</v>
      </c>
      <c r="H23" s="59"/>
      <c r="I23" s="59">
        <v>508200</v>
      </c>
    </row>
    <row r="24" spans="1:9" ht="39.6" customHeight="1" x14ac:dyDescent="0.4">
      <c r="A24" s="24" t="s">
        <v>5</v>
      </c>
      <c r="B24" s="25">
        <v>17</v>
      </c>
      <c r="C24" s="26" t="s">
        <v>170</v>
      </c>
      <c r="D24" s="27">
        <v>-75250</v>
      </c>
      <c r="E24" s="58">
        <f t="shared" si="1"/>
        <v>263760</v>
      </c>
      <c r="F24" s="59">
        <v>61278</v>
      </c>
      <c r="G24" s="59">
        <v>17850</v>
      </c>
      <c r="H24" s="59"/>
      <c r="I24" s="59">
        <v>184632</v>
      </c>
    </row>
    <row r="25" spans="1:9" ht="39.6" customHeight="1" x14ac:dyDescent="0.4">
      <c r="A25" s="24" t="s">
        <v>5</v>
      </c>
      <c r="B25" s="25">
        <v>18</v>
      </c>
      <c r="C25" s="26" t="s">
        <v>23</v>
      </c>
      <c r="D25" s="27">
        <v>0</v>
      </c>
      <c r="E25" s="58">
        <f t="shared" si="1"/>
        <v>144000</v>
      </c>
      <c r="F25" s="59">
        <v>20016</v>
      </c>
      <c r="G25" s="59">
        <v>23184</v>
      </c>
      <c r="H25" s="59"/>
      <c r="I25" s="59">
        <v>100800</v>
      </c>
    </row>
    <row r="26" spans="1:9" ht="39.6" customHeight="1" x14ac:dyDescent="0.4">
      <c r="A26" s="24" t="s">
        <v>5</v>
      </c>
      <c r="B26" s="25">
        <v>19</v>
      </c>
      <c r="C26" s="26" t="s">
        <v>24</v>
      </c>
      <c r="D26" s="27">
        <v>-13418</v>
      </c>
      <c r="E26" s="58">
        <f t="shared" si="1"/>
        <v>51582</v>
      </c>
      <c r="F26" s="59">
        <v>2344.5999999999985</v>
      </c>
      <c r="G26" s="59">
        <v>13130</v>
      </c>
      <c r="H26" s="59"/>
      <c r="I26" s="59">
        <v>36107.4</v>
      </c>
    </row>
    <row r="27" spans="1:9" ht="39.6" customHeight="1" x14ac:dyDescent="0.4">
      <c r="A27" s="24" t="s">
        <v>7</v>
      </c>
      <c r="B27" s="25">
        <v>20</v>
      </c>
      <c r="C27" s="26" t="s">
        <v>25</v>
      </c>
      <c r="D27" s="27"/>
      <c r="E27" s="58">
        <f t="shared" si="1"/>
        <v>162521</v>
      </c>
      <c r="F27" s="59">
        <v>40467.730000000003</v>
      </c>
      <c r="G27" s="59">
        <v>8288.57</v>
      </c>
      <c r="H27" s="59"/>
      <c r="I27" s="59">
        <v>113764.7</v>
      </c>
    </row>
    <row r="28" spans="1:9" ht="38.450000000000003" customHeight="1" x14ac:dyDescent="0.4">
      <c r="A28" s="24" t="s">
        <v>26</v>
      </c>
      <c r="B28" s="25">
        <v>21</v>
      </c>
      <c r="C28" s="26" t="s">
        <v>27</v>
      </c>
      <c r="D28" s="27">
        <v>-248001</v>
      </c>
      <c r="E28" s="58">
        <f t="shared" si="1"/>
        <v>751999</v>
      </c>
      <c r="F28" s="59">
        <v>174599.7</v>
      </c>
      <c r="G28" s="59">
        <v>51000</v>
      </c>
      <c r="H28" s="59"/>
      <c r="I28" s="59">
        <v>526399.30000000005</v>
      </c>
    </row>
    <row r="29" spans="1:9" ht="39.6" customHeight="1" x14ac:dyDescent="0.4">
      <c r="A29" s="24" t="s">
        <v>5</v>
      </c>
      <c r="B29" s="25">
        <v>22</v>
      </c>
      <c r="C29" s="26" t="s">
        <v>28</v>
      </c>
      <c r="D29" s="27"/>
      <c r="E29" s="58">
        <f t="shared" si="1"/>
        <v>76600</v>
      </c>
      <c r="F29" s="59">
        <v>19073.400000000001</v>
      </c>
      <c r="G29" s="59">
        <v>3906.6</v>
      </c>
      <c r="H29" s="59"/>
      <c r="I29" s="59">
        <v>53620</v>
      </c>
    </row>
    <row r="30" spans="1:9" ht="39.6" customHeight="1" x14ac:dyDescent="0.4">
      <c r="A30" s="24" t="s">
        <v>5</v>
      </c>
      <c r="B30" s="25">
        <v>23</v>
      </c>
      <c r="C30" s="26" t="s">
        <v>29</v>
      </c>
      <c r="D30" s="27">
        <v>0</v>
      </c>
      <c r="E30" s="58">
        <f t="shared" si="1"/>
        <v>270000</v>
      </c>
      <c r="F30" s="59">
        <v>67230</v>
      </c>
      <c r="G30" s="59">
        <v>13770</v>
      </c>
      <c r="H30" s="59"/>
      <c r="I30" s="59">
        <v>189000</v>
      </c>
    </row>
    <row r="31" spans="1:9" ht="39.6" customHeight="1" x14ac:dyDescent="0.4">
      <c r="A31" s="24" t="s">
        <v>5</v>
      </c>
      <c r="B31" s="25">
        <v>24</v>
      </c>
      <c r="C31" s="26" t="s">
        <v>30</v>
      </c>
      <c r="D31" s="27">
        <v>0</v>
      </c>
      <c r="E31" s="58">
        <f t="shared" si="1"/>
        <v>144000</v>
      </c>
      <c r="F31" s="59">
        <v>27216</v>
      </c>
      <c r="G31" s="59">
        <v>15984</v>
      </c>
      <c r="H31" s="59"/>
      <c r="I31" s="59">
        <v>100800</v>
      </c>
    </row>
    <row r="32" spans="1:9" ht="39.6" customHeight="1" x14ac:dyDescent="0.4">
      <c r="A32" s="24" t="s">
        <v>7</v>
      </c>
      <c r="B32" s="25">
        <v>25</v>
      </c>
      <c r="C32" s="26" t="s">
        <v>31</v>
      </c>
      <c r="D32" s="27">
        <v>-562851.30000000005</v>
      </c>
      <c r="E32" s="58">
        <f t="shared" si="1"/>
        <v>1378015.5</v>
      </c>
      <c r="F32" s="59">
        <v>314420.44</v>
      </c>
      <c r="G32" s="59">
        <v>98984.21</v>
      </c>
      <c r="H32" s="59"/>
      <c r="I32" s="59">
        <v>964610.85</v>
      </c>
    </row>
    <row r="33" spans="1:9" ht="39.6" customHeight="1" x14ac:dyDescent="0.4">
      <c r="A33" s="24" t="s">
        <v>5</v>
      </c>
      <c r="B33" s="25">
        <v>26</v>
      </c>
      <c r="C33" s="26" t="s">
        <v>32</v>
      </c>
      <c r="D33" s="27"/>
      <c r="E33" s="58">
        <f t="shared" si="1"/>
        <v>2240988.75</v>
      </c>
      <c r="F33" s="59">
        <v>542154.81999999995</v>
      </c>
      <c r="G33" s="59">
        <v>130141.8</v>
      </c>
      <c r="H33" s="59"/>
      <c r="I33" s="59">
        <v>1568692.13</v>
      </c>
    </row>
    <row r="34" spans="1:9" ht="39.6" customHeight="1" x14ac:dyDescent="0.4">
      <c r="A34" s="24" t="s">
        <v>5</v>
      </c>
      <c r="B34" s="25">
        <v>27</v>
      </c>
      <c r="C34" s="26" t="s">
        <v>33</v>
      </c>
      <c r="D34" s="27">
        <v>0</v>
      </c>
      <c r="E34" s="58">
        <f>F34+G34+I34+H34</f>
        <v>314581</v>
      </c>
      <c r="F34" s="59">
        <v>43726.76</v>
      </c>
      <c r="G34" s="59">
        <v>50647.54</v>
      </c>
      <c r="H34" s="59"/>
      <c r="I34" s="59">
        <v>220206.7</v>
      </c>
    </row>
    <row r="35" spans="1:9" ht="57.6" customHeight="1" x14ac:dyDescent="0.4">
      <c r="A35" s="24" t="s">
        <v>5</v>
      </c>
      <c r="B35" s="25">
        <v>28</v>
      </c>
      <c r="C35" s="26" t="s">
        <v>34</v>
      </c>
      <c r="D35" s="27"/>
      <c r="E35" s="58">
        <f t="shared" si="1"/>
        <v>1700000</v>
      </c>
      <c r="F35" s="59">
        <v>410774.4</v>
      </c>
      <c r="G35" s="59">
        <v>99225.600000000006</v>
      </c>
      <c r="H35" s="59"/>
      <c r="I35" s="59">
        <v>1190000</v>
      </c>
    </row>
    <row r="36" spans="1:9" ht="39.6" customHeight="1" x14ac:dyDescent="0.4">
      <c r="A36" s="24" t="s">
        <v>5</v>
      </c>
      <c r="B36" s="25">
        <v>29</v>
      </c>
      <c r="C36" s="26" t="s">
        <v>35</v>
      </c>
      <c r="D36" s="27"/>
      <c r="E36" s="58">
        <f t="shared" si="1"/>
        <v>537600</v>
      </c>
      <c r="F36" s="59">
        <v>133862.39999999999</v>
      </c>
      <c r="G36" s="59">
        <v>27417.599999999999</v>
      </c>
      <c r="H36" s="59"/>
      <c r="I36" s="59">
        <v>376320</v>
      </c>
    </row>
    <row r="37" spans="1:9" ht="57.6" customHeight="1" x14ac:dyDescent="0.4">
      <c r="A37" s="24" t="s">
        <v>5</v>
      </c>
      <c r="B37" s="25">
        <v>30</v>
      </c>
      <c r="C37" s="26" t="s">
        <v>36</v>
      </c>
      <c r="D37" s="27">
        <v>-113664</v>
      </c>
      <c r="E37" s="58">
        <f t="shared" si="1"/>
        <v>500736</v>
      </c>
      <c r="F37" s="59">
        <v>118886.39999999999</v>
      </c>
      <c r="G37" s="59">
        <v>31334.400000000001</v>
      </c>
      <c r="H37" s="59"/>
      <c r="I37" s="59">
        <v>350515.20000000001</v>
      </c>
    </row>
    <row r="38" spans="1:9" ht="57.6" customHeight="1" x14ac:dyDescent="0.4">
      <c r="A38" s="24" t="s">
        <v>7</v>
      </c>
      <c r="B38" s="25">
        <v>31</v>
      </c>
      <c r="C38" s="26" t="s">
        <v>37</v>
      </c>
      <c r="D38" s="27"/>
      <c r="E38" s="58">
        <f t="shared" si="1"/>
        <v>2520000</v>
      </c>
      <c r="F38" s="59">
        <v>627480</v>
      </c>
      <c r="G38" s="59">
        <v>128520</v>
      </c>
      <c r="H38" s="59">
        <v>0</v>
      </c>
      <c r="I38" s="59">
        <v>1764000</v>
      </c>
    </row>
    <row r="39" spans="1:9" ht="57.6" customHeight="1" x14ac:dyDescent="0.4">
      <c r="A39" s="24" t="s">
        <v>7</v>
      </c>
      <c r="B39" s="25">
        <v>32</v>
      </c>
      <c r="C39" s="26" t="s">
        <v>38</v>
      </c>
      <c r="D39" s="27">
        <v>0</v>
      </c>
      <c r="E39" s="58">
        <f t="shared" si="1"/>
        <v>2563230</v>
      </c>
      <c r="F39" s="59">
        <v>638244.27</v>
      </c>
      <c r="G39" s="59">
        <v>130724.73</v>
      </c>
      <c r="H39" s="59">
        <v>0</v>
      </c>
      <c r="I39" s="59">
        <v>1794261</v>
      </c>
    </row>
    <row r="40" spans="1:9" ht="57.6" customHeight="1" x14ac:dyDescent="0.4">
      <c r="A40" s="24" t="s">
        <v>7</v>
      </c>
      <c r="B40" s="25">
        <v>33</v>
      </c>
      <c r="C40" s="26" t="s">
        <v>39</v>
      </c>
      <c r="D40" s="27">
        <v>0</v>
      </c>
      <c r="E40" s="58">
        <f t="shared" si="1"/>
        <v>2239050</v>
      </c>
      <c r="F40" s="59">
        <v>557523.44999999995</v>
      </c>
      <c r="G40" s="59">
        <v>114191.55</v>
      </c>
      <c r="H40" s="59">
        <v>0</v>
      </c>
      <c r="I40" s="59">
        <v>1567335</v>
      </c>
    </row>
    <row r="41" spans="1:9" ht="39.6" customHeight="1" x14ac:dyDescent="0.4">
      <c r="A41" s="24" t="s">
        <v>5</v>
      </c>
      <c r="B41" s="25">
        <v>34</v>
      </c>
      <c r="C41" s="26" t="s">
        <v>40</v>
      </c>
      <c r="D41" s="27"/>
      <c r="E41" s="58">
        <f t="shared" si="1"/>
        <v>238000</v>
      </c>
      <c r="F41" s="59">
        <f>39262+20000</f>
        <v>59262</v>
      </c>
      <c r="G41" s="59">
        <v>12138</v>
      </c>
      <c r="H41" s="59"/>
      <c r="I41" s="59">
        <v>166600</v>
      </c>
    </row>
    <row r="42" spans="1:9" ht="39.6" customHeight="1" x14ac:dyDescent="0.4">
      <c r="A42" s="24" t="s">
        <v>5</v>
      </c>
      <c r="B42" s="25">
        <v>35</v>
      </c>
      <c r="C42" s="26" t="s">
        <v>41</v>
      </c>
      <c r="D42" s="27">
        <v>-156920</v>
      </c>
      <c r="E42" s="58">
        <f t="shared" si="1"/>
        <v>783162.03</v>
      </c>
      <c r="F42" s="59">
        <v>189823.81</v>
      </c>
      <c r="G42" s="59">
        <v>45124.800000000003</v>
      </c>
      <c r="H42" s="59"/>
      <c r="I42" s="59">
        <v>548213.42000000004</v>
      </c>
    </row>
    <row r="43" spans="1:9" ht="39.6" customHeight="1" x14ac:dyDescent="0.4">
      <c r="A43" s="24" t="s">
        <v>5</v>
      </c>
      <c r="B43" s="25">
        <v>36</v>
      </c>
      <c r="C43" s="26" t="s">
        <v>42</v>
      </c>
      <c r="D43" s="27">
        <v>-3456.7199999999721</v>
      </c>
      <c r="E43" s="58">
        <f t="shared" si="1"/>
        <v>687886.48</v>
      </c>
      <c r="F43" s="59">
        <v>171107.44</v>
      </c>
      <c r="G43" s="59">
        <v>35258.5</v>
      </c>
      <c r="H43" s="59"/>
      <c r="I43" s="59">
        <v>481520.54</v>
      </c>
    </row>
    <row r="44" spans="1:9" ht="57.6" customHeight="1" x14ac:dyDescent="0.4">
      <c r="A44" s="24" t="s">
        <v>5</v>
      </c>
      <c r="B44" s="25">
        <v>37</v>
      </c>
      <c r="C44" s="26" t="s">
        <v>43</v>
      </c>
      <c r="D44" s="27"/>
      <c r="E44" s="58">
        <f t="shared" si="1"/>
        <v>832047.68</v>
      </c>
      <c r="F44" s="59">
        <f>236213.88-31267.65</f>
        <v>204946.23</v>
      </c>
      <c r="G44" s="59">
        <v>44668.07</v>
      </c>
      <c r="H44" s="59"/>
      <c r="I44" s="59">
        <f>551165.73+31267.65</f>
        <v>582433.38</v>
      </c>
    </row>
    <row r="45" spans="1:9" ht="39.6" customHeight="1" x14ac:dyDescent="0.4">
      <c r="A45" s="24" t="s">
        <v>5</v>
      </c>
      <c r="B45" s="25">
        <v>38</v>
      </c>
      <c r="C45" s="26" t="s">
        <v>44</v>
      </c>
      <c r="D45" s="27">
        <v>-4.0000000008149073E-2</v>
      </c>
      <c r="E45" s="58">
        <f>F45+G45+I45+H45</f>
        <v>169010.46000000002</v>
      </c>
      <c r="F45" s="59">
        <v>42083.6</v>
      </c>
      <c r="G45" s="59">
        <v>8619.5400000000009</v>
      </c>
      <c r="H45" s="59"/>
      <c r="I45" s="59">
        <v>118307.32</v>
      </c>
    </row>
    <row r="46" spans="1:9" ht="39.6" customHeight="1" x14ac:dyDescent="0.4">
      <c r="A46" s="24" t="s">
        <v>5</v>
      </c>
      <c r="B46" s="25">
        <v>39</v>
      </c>
      <c r="C46" s="26" t="s">
        <v>45</v>
      </c>
      <c r="D46" s="27">
        <v>-105600</v>
      </c>
      <c r="E46" s="58">
        <f t="shared" si="1"/>
        <v>514527</v>
      </c>
      <c r="F46" s="59">
        <v>127103.7</v>
      </c>
      <c r="G46" s="59">
        <v>27254.400000000001</v>
      </c>
      <c r="H46" s="59"/>
      <c r="I46" s="59">
        <v>360168.9</v>
      </c>
    </row>
    <row r="47" spans="1:9" ht="39.6" customHeight="1" x14ac:dyDescent="0.4">
      <c r="A47" s="24" t="s">
        <v>5</v>
      </c>
      <c r="B47" s="25">
        <v>40</v>
      </c>
      <c r="C47" s="26" t="s">
        <v>46</v>
      </c>
      <c r="D47" s="27">
        <v>-14889</v>
      </c>
      <c r="E47" s="58">
        <f t="shared" si="1"/>
        <v>410511</v>
      </c>
      <c r="F47" s="59">
        <v>73806.899999999994</v>
      </c>
      <c r="G47" s="59">
        <v>49346.400000000001</v>
      </c>
      <c r="H47" s="59"/>
      <c r="I47" s="59">
        <v>287357.7</v>
      </c>
    </row>
    <row r="48" spans="1:9" ht="39.6" customHeight="1" x14ac:dyDescent="0.4">
      <c r="A48" s="24" t="s">
        <v>5</v>
      </c>
      <c r="B48" s="25">
        <v>41</v>
      </c>
      <c r="C48" s="26" t="s">
        <v>47</v>
      </c>
      <c r="D48" s="27">
        <v>-1680</v>
      </c>
      <c r="E48" s="58">
        <f t="shared" si="1"/>
        <v>334320</v>
      </c>
      <c r="F48" s="59">
        <v>83496</v>
      </c>
      <c r="G48" s="59">
        <v>16800</v>
      </c>
      <c r="H48" s="59">
        <v>0</v>
      </c>
      <c r="I48" s="59">
        <v>234024</v>
      </c>
    </row>
    <row r="49" spans="1:9" ht="38.450000000000003" customHeight="1" x14ac:dyDescent="0.4">
      <c r="A49" s="24" t="s">
        <v>48</v>
      </c>
      <c r="B49" s="25">
        <v>42</v>
      </c>
      <c r="C49" s="26" t="s">
        <v>49</v>
      </c>
      <c r="D49" s="27"/>
      <c r="E49" s="58">
        <f t="shared" si="1"/>
        <v>456361.20000000007</v>
      </c>
      <c r="F49" s="59">
        <v>99943.1</v>
      </c>
      <c r="G49" s="59">
        <v>36965.26</v>
      </c>
      <c r="H49" s="59"/>
      <c r="I49" s="59">
        <v>319452.84000000003</v>
      </c>
    </row>
    <row r="50" spans="1:9" ht="39.6" customHeight="1" x14ac:dyDescent="0.4">
      <c r="A50" s="24" t="s">
        <v>5</v>
      </c>
      <c r="B50" s="25">
        <v>43</v>
      </c>
      <c r="C50" s="26" t="s">
        <v>167</v>
      </c>
      <c r="D50" s="27">
        <v>0</v>
      </c>
      <c r="E50" s="58">
        <f t="shared" si="1"/>
        <v>528000</v>
      </c>
      <c r="F50" s="59">
        <v>108768</v>
      </c>
      <c r="G50" s="59">
        <v>49632</v>
      </c>
      <c r="H50" s="59"/>
      <c r="I50" s="59">
        <v>369600</v>
      </c>
    </row>
    <row r="51" spans="1:9" ht="39.6" customHeight="1" x14ac:dyDescent="0.4">
      <c r="A51" s="24" t="s">
        <v>5</v>
      </c>
      <c r="B51" s="25">
        <v>44</v>
      </c>
      <c r="C51" s="26" t="s">
        <v>176</v>
      </c>
      <c r="D51" s="27">
        <v>0</v>
      </c>
      <c r="E51" s="58">
        <f t="shared" si="1"/>
        <v>227752.4</v>
      </c>
      <c r="F51" s="59">
        <v>56710.35</v>
      </c>
      <c r="G51" s="59">
        <v>11615.37</v>
      </c>
      <c r="H51" s="59">
        <v>0</v>
      </c>
      <c r="I51" s="59">
        <v>159426.68</v>
      </c>
    </row>
    <row r="52" spans="1:9" ht="39.6" customHeight="1" x14ac:dyDescent="0.4">
      <c r="A52" s="24" t="s">
        <v>5</v>
      </c>
      <c r="B52" s="25">
        <v>45</v>
      </c>
      <c r="C52" s="26" t="s">
        <v>160</v>
      </c>
      <c r="D52" s="27">
        <v>0</v>
      </c>
      <c r="E52" s="58">
        <f t="shared" si="1"/>
        <v>33898</v>
      </c>
      <c r="F52" s="59">
        <v>8440.6</v>
      </c>
      <c r="G52" s="59">
        <v>1728.8</v>
      </c>
      <c r="H52" s="59"/>
      <c r="I52" s="59">
        <v>23728.6</v>
      </c>
    </row>
    <row r="53" spans="1:9" ht="57.6" customHeight="1" x14ac:dyDescent="0.4">
      <c r="A53" s="24" t="s">
        <v>5</v>
      </c>
      <c r="B53" s="25">
        <v>46</v>
      </c>
      <c r="C53" s="26" t="s">
        <v>50</v>
      </c>
      <c r="D53" s="27">
        <v>0</v>
      </c>
      <c r="E53" s="58">
        <f t="shared" si="1"/>
        <v>169634.8</v>
      </c>
      <c r="F53" s="59">
        <v>32060.98</v>
      </c>
      <c r="G53" s="59">
        <v>18829.46</v>
      </c>
      <c r="H53" s="59">
        <v>0</v>
      </c>
      <c r="I53" s="59">
        <v>118744.36</v>
      </c>
    </row>
    <row r="54" spans="1:9" ht="43.5" customHeight="1" x14ac:dyDescent="0.4">
      <c r="A54" s="24" t="s">
        <v>5</v>
      </c>
      <c r="B54" s="25">
        <v>47</v>
      </c>
      <c r="C54" s="28" t="s">
        <v>51</v>
      </c>
      <c r="D54" s="27">
        <v>0</v>
      </c>
      <c r="E54" s="58">
        <f t="shared" si="1"/>
        <v>145365.90000000002</v>
      </c>
      <c r="F54" s="59">
        <v>31835.13</v>
      </c>
      <c r="G54" s="59">
        <v>11774.64</v>
      </c>
      <c r="H54" s="59">
        <v>0</v>
      </c>
      <c r="I54" s="59">
        <v>101756.13</v>
      </c>
    </row>
    <row r="55" spans="1:9" ht="57.6" customHeight="1" x14ac:dyDescent="0.4">
      <c r="A55" s="24" t="s">
        <v>10</v>
      </c>
      <c r="B55" s="25">
        <v>48</v>
      </c>
      <c r="C55" s="26" t="s">
        <v>159</v>
      </c>
      <c r="D55" s="27">
        <v>0</v>
      </c>
      <c r="E55" s="58">
        <f t="shared" si="1"/>
        <v>1034470</v>
      </c>
      <c r="F55" s="59">
        <v>195514.83</v>
      </c>
      <c r="G55" s="59">
        <v>114826.17</v>
      </c>
      <c r="H55" s="59"/>
      <c r="I55" s="59">
        <v>724129</v>
      </c>
    </row>
    <row r="56" spans="1:9" ht="39.6" customHeight="1" x14ac:dyDescent="0.4">
      <c r="A56" s="24" t="s">
        <v>5</v>
      </c>
      <c r="B56" s="25">
        <v>49</v>
      </c>
      <c r="C56" s="26" t="s">
        <v>52</v>
      </c>
      <c r="D56" s="27" t="e">
        <f>-#REF!+E56</f>
        <v>#REF!</v>
      </c>
      <c r="E56" s="58">
        <f t="shared" si="1"/>
        <v>680034.5</v>
      </c>
      <c r="F56" s="59">
        <v>105158.8</v>
      </c>
      <c r="G56" s="59">
        <v>98851.55</v>
      </c>
      <c r="H56" s="59"/>
      <c r="I56" s="59">
        <v>476024.15</v>
      </c>
    </row>
    <row r="57" spans="1:9" ht="39.6" customHeight="1" thickBot="1" x14ac:dyDescent="0.45">
      <c r="A57" s="24" t="s">
        <v>5</v>
      </c>
      <c r="B57" s="25">
        <v>50</v>
      </c>
      <c r="C57" s="26" t="s">
        <v>63</v>
      </c>
      <c r="D57" s="27">
        <v>0</v>
      </c>
      <c r="E57" s="60">
        <f t="shared" si="1"/>
        <v>152639</v>
      </c>
      <c r="F57" s="61">
        <v>32054.19</v>
      </c>
      <c r="G57" s="61">
        <v>13737.51</v>
      </c>
      <c r="H57" s="61">
        <v>0</v>
      </c>
      <c r="I57" s="61">
        <v>106847.3</v>
      </c>
    </row>
    <row r="58" spans="1:9" ht="27" thickBot="1" x14ac:dyDescent="0.45">
      <c r="A58" s="9"/>
      <c r="B58" s="10">
        <v>27</v>
      </c>
      <c r="C58" s="18" t="s">
        <v>157</v>
      </c>
      <c r="D58" s="21" t="e">
        <f t="shared" ref="D58:I58" si="2">SUM(D59:D85)</f>
        <v>#REF!</v>
      </c>
      <c r="E58" s="62">
        <f t="shared" si="2"/>
        <v>10328464.249999998</v>
      </c>
      <c r="F58" s="63">
        <f t="shared" si="2"/>
        <v>2838607.46</v>
      </c>
      <c r="G58" s="63">
        <f t="shared" si="2"/>
        <v>624122.66999999993</v>
      </c>
      <c r="H58" s="63">
        <f t="shared" si="2"/>
        <v>0</v>
      </c>
      <c r="I58" s="64">
        <f t="shared" si="2"/>
        <v>6865734.120000001</v>
      </c>
    </row>
    <row r="59" spans="1:9" ht="59.25" customHeight="1" x14ac:dyDescent="0.4">
      <c r="A59" s="24" t="s">
        <v>53</v>
      </c>
      <c r="B59" s="25">
        <v>1</v>
      </c>
      <c r="C59" s="26" t="s">
        <v>54</v>
      </c>
      <c r="D59" s="29"/>
      <c r="E59" s="65">
        <f t="shared" ref="E59:E61" si="3">SUM(F59:I59)</f>
        <v>1209649</v>
      </c>
      <c r="F59" s="54">
        <f>21335.1+423840.4</f>
        <v>445175.5</v>
      </c>
      <c r="G59" s="54">
        <v>50964.9</v>
      </c>
      <c r="H59" s="54">
        <v>0</v>
      </c>
      <c r="I59" s="54">
        <f>168700+544808.6</f>
        <v>713508.6</v>
      </c>
    </row>
    <row r="60" spans="1:9" ht="38.450000000000003" customHeight="1" x14ac:dyDescent="0.4">
      <c r="A60" s="24" t="s">
        <v>53</v>
      </c>
      <c r="B60" s="25">
        <v>2</v>
      </c>
      <c r="C60" s="26" t="s">
        <v>55</v>
      </c>
      <c r="D60" s="29">
        <v>104065</v>
      </c>
      <c r="E60" s="66">
        <f t="shared" si="3"/>
        <v>190335</v>
      </c>
      <c r="F60" s="59">
        <v>39436.5</v>
      </c>
      <c r="G60" s="59">
        <v>17664</v>
      </c>
      <c r="H60" s="59">
        <v>0</v>
      </c>
      <c r="I60" s="59">
        <v>133234.5</v>
      </c>
    </row>
    <row r="61" spans="1:9" ht="42" customHeight="1" x14ac:dyDescent="0.4">
      <c r="A61" s="24" t="s">
        <v>53</v>
      </c>
      <c r="B61" s="25">
        <v>3</v>
      </c>
      <c r="C61" s="26" t="s">
        <v>56</v>
      </c>
      <c r="D61" s="29">
        <v>0</v>
      </c>
      <c r="E61" s="66">
        <f t="shared" si="3"/>
        <v>2187241.56</v>
      </c>
      <c r="F61" s="59">
        <f>479760+188241.56</f>
        <v>668001.56000000006</v>
      </c>
      <c r="G61" s="59">
        <f>119940</f>
        <v>119940</v>
      </c>
      <c r="H61" s="59">
        <v>0</v>
      </c>
      <c r="I61" s="59">
        <v>1399300</v>
      </c>
    </row>
    <row r="62" spans="1:9" ht="40.5" customHeight="1" x14ac:dyDescent="0.4">
      <c r="A62" s="24" t="s">
        <v>53</v>
      </c>
      <c r="B62" s="25">
        <v>4</v>
      </c>
      <c r="C62" s="26" t="s">
        <v>57</v>
      </c>
      <c r="D62" s="29"/>
      <c r="E62" s="66">
        <f>SUM(F62:I62)</f>
        <v>697540</v>
      </c>
      <c r="F62" s="59">
        <v>157058.94</v>
      </c>
      <c r="G62" s="59">
        <v>52203.06</v>
      </c>
      <c r="H62" s="59">
        <v>0</v>
      </c>
      <c r="I62" s="59">
        <v>488278</v>
      </c>
    </row>
    <row r="63" spans="1:9" ht="22.5" customHeight="1" x14ac:dyDescent="0.4">
      <c r="A63" s="24" t="s">
        <v>53</v>
      </c>
      <c r="B63" s="25">
        <v>5</v>
      </c>
      <c r="C63" s="26" t="s">
        <v>58</v>
      </c>
      <c r="D63" s="29">
        <v>0</v>
      </c>
      <c r="E63" s="66">
        <f t="shared" ref="E63:E85" si="4">SUM(F63:I63)</f>
        <v>114800</v>
      </c>
      <c r="F63" s="59">
        <v>25026.240000000002</v>
      </c>
      <c r="G63" s="59">
        <v>9413.76</v>
      </c>
      <c r="H63" s="59">
        <v>0</v>
      </c>
      <c r="I63" s="59">
        <v>80360</v>
      </c>
    </row>
    <row r="64" spans="1:9" ht="60.75" customHeight="1" x14ac:dyDescent="0.4">
      <c r="A64" s="24" t="s">
        <v>99</v>
      </c>
      <c r="B64" s="25">
        <v>6</v>
      </c>
      <c r="C64" s="26" t="s">
        <v>59</v>
      </c>
      <c r="D64" s="29">
        <v>-42310</v>
      </c>
      <c r="E64" s="66">
        <f t="shared" si="4"/>
        <v>557690</v>
      </c>
      <c r="F64" s="59">
        <v>137307</v>
      </c>
      <c r="G64" s="59">
        <v>30000</v>
      </c>
      <c r="H64" s="59">
        <v>0</v>
      </c>
      <c r="I64" s="59">
        <v>390383</v>
      </c>
    </row>
    <row r="65" spans="1:9" ht="58.5" x14ac:dyDescent="0.4">
      <c r="A65" s="24" t="s">
        <v>99</v>
      </c>
      <c r="B65" s="25">
        <v>7</v>
      </c>
      <c r="C65" s="26" t="s">
        <v>60</v>
      </c>
      <c r="D65" s="29"/>
      <c r="E65" s="66">
        <f t="shared" si="4"/>
        <v>504196</v>
      </c>
      <c r="F65" s="59">
        <f>31450+89808.8</f>
        <v>121258.8</v>
      </c>
      <c r="G65" s="59">
        <f>8450+21550</f>
        <v>30000</v>
      </c>
      <c r="H65" s="59">
        <v>0</v>
      </c>
      <c r="I65" s="59">
        <f>93100+259837.2</f>
        <v>352937.2</v>
      </c>
    </row>
    <row r="66" spans="1:9" ht="38.450000000000003" customHeight="1" x14ac:dyDescent="0.4">
      <c r="A66" s="24" t="s">
        <v>53</v>
      </c>
      <c r="B66" s="25">
        <v>8</v>
      </c>
      <c r="C66" s="26" t="s">
        <v>61</v>
      </c>
      <c r="D66" s="29">
        <v>0</v>
      </c>
      <c r="E66" s="66">
        <f t="shared" si="4"/>
        <v>701720</v>
      </c>
      <c r="F66" s="59">
        <v>175430</v>
      </c>
      <c r="G66" s="59">
        <v>35086</v>
      </c>
      <c r="H66" s="59">
        <v>0</v>
      </c>
      <c r="I66" s="59">
        <v>491204</v>
      </c>
    </row>
    <row r="67" spans="1:9" ht="60" customHeight="1" x14ac:dyDescent="0.4">
      <c r="A67" s="24" t="s">
        <v>26</v>
      </c>
      <c r="B67" s="25">
        <v>9</v>
      </c>
      <c r="C67" s="26" t="s">
        <v>62</v>
      </c>
      <c r="D67" s="29"/>
      <c r="E67" s="66">
        <f t="shared" si="4"/>
        <v>629730</v>
      </c>
      <c r="F67" s="59">
        <f>143413.5+14019</f>
        <v>157432.5</v>
      </c>
      <c r="G67" s="59">
        <v>31486.5</v>
      </c>
      <c r="H67" s="59">
        <v>0</v>
      </c>
      <c r="I67" s="59">
        <f>408100+32711</f>
        <v>440811</v>
      </c>
    </row>
    <row r="68" spans="1:9" ht="80.25" customHeight="1" x14ac:dyDescent="0.4">
      <c r="A68" s="24" t="s">
        <v>26</v>
      </c>
      <c r="B68" s="25">
        <v>10</v>
      </c>
      <c r="C68" s="26" t="s">
        <v>64</v>
      </c>
      <c r="D68" s="29">
        <v>-325233.86</v>
      </c>
      <c r="E68" s="66">
        <f t="shared" si="4"/>
        <v>285921.14</v>
      </c>
      <c r="F68" s="59">
        <v>55218.59</v>
      </c>
      <c r="G68" s="59">
        <v>30557.75</v>
      </c>
      <c r="H68" s="59">
        <v>0</v>
      </c>
      <c r="I68" s="59">
        <v>200144.8</v>
      </c>
    </row>
    <row r="69" spans="1:9" ht="42" customHeight="1" x14ac:dyDescent="0.4">
      <c r="A69" s="24" t="s">
        <v>26</v>
      </c>
      <c r="B69" s="25">
        <v>11</v>
      </c>
      <c r="C69" s="26" t="s">
        <v>65</v>
      </c>
      <c r="D69" s="29"/>
      <c r="E69" s="66">
        <f t="shared" si="4"/>
        <v>333730</v>
      </c>
      <c r="F69" s="59">
        <v>123730</v>
      </c>
      <c r="G69" s="59">
        <v>14000</v>
      </c>
      <c r="H69" s="59">
        <v>0</v>
      </c>
      <c r="I69" s="59">
        <v>196000</v>
      </c>
    </row>
    <row r="70" spans="1:9" ht="61.5" customHeight="1" x14ac:dyDescent="0.4">
      <c r="A70" s="24" t="s">
        <v>26</v>
      </c>
      <c r="B70" s="25">
        <v>12</v>
      </c>
      <c r="C70" s="26" t="s">
        <v>66</v>
      </c>
      <c r="D70" s="29"/>
      <c r="E70" s="66">
        <f t="shared" si="4"/>
        <v>212500</v>
      </c>
      <c r="F70" s="59">
        <v>53125</v>
      </c>
      <c r="G70" s="59">
        <v>10625</v>
      </c>
      <c r="H70" s="59">
        <v>0</v>
      </c>
      <c r="I70" s="59">
        <v>148750</v>
      </c>
    </row>
    <row r="71" spans="1:9" ht="60" customHeight="1" x14ac:dyDescent="0.4">
      <c r="A71" s="24" t="s">
        <v>26</v>
      </c>
      <c r="B71" s="25">
        <v>13</v>
      </c>
      <c r="C71" s="26" t="s">
        <v>171</v>
      </c>
      <c r="D71" s="29"/>
      <c r="E71" s="66">
        <f t="shared" si="4"/>
        <v>210241.25</v>
      </c>
      <c r="F71" s="59">
        <v>47554.87</v>
      </c>
      <c r="G71" s="59">
        <v>15517.5</v>
      </c>
      <c r="H71" s="59">
        <v>0</v>
      </c>
      <c r="I71" s="59">
        <v>147168.88</v>
      </c>
    </row>
    <row r="72" spans="1:9" ht="25.15" customHeight="1" x14ac:dyDescent="0.4">
      <c r="A72" s="24" t="s">
        <v>53</v>
      </c>
      <c r="B72" s="25">
        <v>14</v>
      </c>
      <c r="C72" s="26" t="s">
        <v>83</v>
      </c>
      <c r="D72" s="29">
        <v>0</v>
      </c>
      <c r="E72" s="66">
        <f t="shared" si="4"/>
        <v>295800</v>
      </c>
      <c r="F72" s="59">
        <v>73950</v>
      </c>
      <c r="G72" s="59">
        <v>14790</v>
      </c>
      <c r="H72" s="59">
        <v>0</v>
      </c>
      <c r="I72" s="59">
        <v>207060</v>
      </c>
    </row>
    <row r="73" spans="1:9" ht="38.450000000000003" customHeight="1" x14ac:dyDescent="0.4">
      <c r="A73" s="24" t="s">
        <v>88</v>
      </c>
      <c r="B73" s="25">
        <v>15</v>
      </c>
      <c r="C73" s="26" t="s">
        <v>89</v>
      </c>
      <c r="D73" s="29">
        <v>-3744</v>
      </c>
      <c r="E73" s="66">
        <f t="shared" si="4"/>
        <v>68856</v>
      </c>
      <c r="F73" s="59">
        <v>14656.8</v>
      </c>
      <c r="G73" s="59">
        <v>6000</v>
      </c>
      <c r="H73" s="59">
        <v>0</v>
      </c>
      <c r="I73" s="59">
        <v>48199.199999999997</v>
      </c>
    </row>
    <row r="74" spans="1:9" ht="25.15" customHeight="1" x14ac:dyDescent="0.4">
      <c r="A74" s="24" t="s">
        <v>88</v>
      </c>
      <c r="B74" s="25">
        <v>16</v>
      </c>
      <c r="C74" s="26" t="s">
        <v>90</v>
      </c>
      <c r="D74" s="30">
        <v>-71000</v>
      </c>
      <c r="E74" s="66">
        <f t="shared" si="4"/>
        <v>399000</v>
      </c>
      <c r="F74" s="59">
        <v>94700</v>
      </c>
      <c r="G74" s="59">
        <v>25000</v>
      </c>
      <c r="H74" s="59">
        <v>0</v>
      </c>
      <c r="I74" s="59">
        <v>279300</v>
      </c>
    </row>
    <row r="75" spans="1:9" ht="39" x14ac:dyDescent="0.4">
      <c r="A75" s="31" t="s">
        <v>99</v>
      </c>
      <c r="B75" s="25">
        <v>17</v>
      </c>
      <c r="C75" s="26" t="s">
        <v>100</v>
      </c>
      <c r="D75" s="30">
        <v>0</v>
      </c>
      <c r="E75" s="66">
        <f t="shared" si="4"/>
        <v>21945</v>
      </c>
      <c r="F75" s="59">
        <v>3291.75</v>
      </c>
      <c r="G75" s="59">
        <v>3291.75</v>
      </c>
      <c r="H75" s="59">
        <v>0</v>
      </c>
      <c r="I75" s="59">
        <v>15361.5</v>
      </c>
    </row>
    <row r="76" spans="1:9" ht="38.450000000000003" customHeight="1" x14ac:dyDescent="0.4">
      <c r="A76" s="31" t="s">
        <v>53</v>
      </c>
      <c r="B76" s="25">
        <v>18</v>
      </c>
      <c r="C76" s="26" t="s">
        <v>103</v>
      </c>
      <c r="D76" s="30">
        <v>-67981</v>
      </c>
      <c r="E76" s="66">
        <f t="shared" si="4"/>
        <v>535000</v>
      </c>
      <c r="F76" s="59">
        <v>130350</v>
      </c>
      <c r="G76" s="59">
        <v>30150</v>
      </c>
      <c r="H76" s="59">
        <v>0</v>
      </c>
      <c r="I76" s="59">
        <v>374500</v>
      </c>
    </row>
    <row r="77" spans="1:9" ht="38.450000000000003" customHeight="1" x14ac:dyDescent="0.4">
      <c r="A77" s="31" t="s">
        <v>53</v>
      </c>
      <c r="B77" s="25">
        <v>19</v>
      </c>
      <c r="C77" s="32" t="s">
        <v>111</v>
      </c>
      <c r="D77" s="30">
        <v>-1953.8</v>
      </c>
      <c r="E77" s="66">
        <f t="shared" si="4"/>
        <v>21736.2</v>
      </c>
      <c r="F77" s="59">
        <v>5312.67</v>
      </c>
      <c r="G77" s="59">
        <v>1208.19</v>
      </c>
      <c r="H77" s="59">
        <v>0</v>
      </c>
      <c r="I77" s="59">
        <v>15215.34</v>
      </c>
    </row>
    <row r="78" spans="1:9" ht="38.450000000000003" customHeight="1" x14ac:dyDescent="0.4">
      <c r="A78" s="31" t="s">
        <v>53</v>
      </c>
      <c r="B78" s="25">
        <v>20</v>
      </c>
      <c r="C78" s="32" t="s">
        <v>112</v>
      </c>
      <c r="D78" s="30">
        <v>-10156</v>
      </c>
      <c r="E78" s="66">
        <f t="shared" si="4"/>
        <v>18000</v>
      </c>
      <c r="F78" s="59">
        <v>3964.04</v>
      </c>
      <c r="G78" s="59">
        <v>1435.96</v>
      </c>
      <c r="H78" s="59">
        <v>0</v>
      </c>
      <c r="I78" s="59">
        <v>12600</v>
      </c>
    </row>
    <row r="79" spans="1:9" ht="38.450000000000003" customHeight="1" x14ac:dyDescent="0.4">
      <c r="A79" s="31" t="s">
        <v>53</v>
      </c>
      <c r="B79" s="25">
        <v>21</v>
      </c>
      <c r="C79" s="32" t="s">
        <v>114</v>
      </c>
      <c r="D79" s="30">
        <v>85904</v>
      </c>
      <c r="E79" s="66">
        <f t="shared" si="4"/>
        <v>220800</v>
      </c>
      <c r="F79" s="59">
        <v>119628</v>
      </c>
      <c r="G79" s="59">
        <v>6744.8</v>
      </c>
      <c r="H79" s="59">
        <v>0</v>
      </c>
      <c r="I79" s="59">
        <v>94427.199999999997</v>
      </c>
    </row>
    <row r="80" spans="1:9" ht="42" customHeight="1" x14ac:dyDescent="0.4">
      <c r="A80" s="31" t="s">
        <v>53</v>
      </c>
      <c r="B80" s="25">
        <v>22</v>
      </c>
      <c r="C80" s="32" t="s">
        <v>115</v>
      </c>
      <c r="D80" s="30"/>
      <c r="E80" s="66">
        <f t="shared" si="4"/>
        <v>58046.1</v>
      </c>
      <c r="F80" s="59">
        <v>14926.1</v>
      </c>
      <c r="G80" s="59">
        <f>2689.83+1230.17</f>
        <v>3920</v>
      </c>
      <c r="H80" s="59">
        <v>0</v>
      </c>
      <c r="I80" s="59">
        <f>6276.27+32923.73</f>
        <v>39200</v>
      </c>
    </row>
    <row r="81" spans="1:9" ht="30" customHeight="1" x14ac:dyDescent="0.4">
      <c r="A81" s="31" t="s">
        <v>53</v>
      </c>
      <c r="B81" s="25">
        <v>23</v>
      </c>
      <c r="C81" s="33" t="s">
        <v>117</v>
      </c>
      <c r="D81" s="30">
        <v>0</v>
      </c>
      <c r="E81" s="66">
        <f t="shared" si="4"/>
        <v>250000</v>
      </c>
      <c r="F81" s="59">
        <v>57500</v>
      </c>
      <c r="G81" s="59">
        <v>17500</v>
      </c>
      <c r="H81" s="59">
        <v>0</v>
      </c>
      <c r="I81" s="59">
        <v>175000</v>
      </c>
    </row>
    <row r="82" spans="1:9" ht="45" customHeight="1" x14ac:dyDescent="0.4">
      <c r="A82" s="24" t="s">
        <v>53</v>
      </c>
      <c r="B82" s="25">
        <v>24</v>
      </c>
      <c r="C82" s="32" t="s">
        <v>121</v>
      </c>
      <c r="D82" s="30">
        <v>0</v>
      </c>
      <c r="E82" s="66">
        <f t="shared" si="4"/>
        <v>77210</v>
      </c>
      <c r="F82" s="59">
        <v>11581.5</v>
      </c>
      <c r="G82" s="59">
        <v>11581.5</v>
      </c>
      <c r="H82" s="59">
        <v>0</v>
      </c>
      <c r="I82" s="59">
        <v>54047</v>
      </c>
    </row>
    <row r="83" spans="1:9" ht="42.75" customHeight="1" x14ac:dyDescent="0.4">
      <c r="A83" s="24" t="s">
        <v>53</v>
      </c>
      <c r="B83" s="25">
        <v>25</v>
      </c>
      <c r="C83" s="33" t="s">
        <v>136</v>
      </c>
      <c r="D83" s="30" t="e">
        <f>#REF!-#REF!</f>
        <v>#REF!</v>
      </c>
      <c r="E83" s="66">
        <f t="shared" si="4"/>
        <v>360000</v>
      </c>
      <c r="F83" s="59">
        <v>72000</v>
      </c>
      <c r="G83" s="59">
        <v>36000</v>
      </c>
      <c r="H83" s="59">
        <v>0</v>
      </c>
      <c r="I83" s="59">
        <v>252000</v>
      </c>
    </row>
    <row r="84" spans="1:9" ht="42.75" customHeight="1" x14ac:dyDescent="0.4">
      <c r="A84" s="24" t="s">
        <v>53</v>
      </c>
      <c r="B84" s="25">
        <v>26</v>
      </c>
      <c r="C84" s="34" t="s">
        <v>137</v>
      </c>
      <c r="D84" s="35">
        <v>-25420</v>
      </c>
      <c r="E84" s="66">
        <f t="shared" si="4"/>
        <v>145000</v>
      </c>
      <c r="F84" s="59">
        <v>26458</v>
      </c>
      <c r="G84" s="59">
        <v>17042</v>
      </c>
      <c r="H84" s="59">
        <v>0</v>
      </c>
      <c r="I84" s="59">
        <v>101500</v>
      </c>
    </row>
    <row r="85" spans="1:9" ht="38.450000000000003" customHeight="1" thickBot="1" x14ac:dyDescent="0.45">
      <c r="A85" s="31" t="s">
        <v>53</v>
      </c>
      <c r="B85" s="25">
        <v>27</v>
      </c>
      <c r="C85" s="36" t="s">
        <v>141</v>
      </c>
      <c r="D85" s="35">
        <v>-1222</v>
      </c>
      <c r="E85" s="67">
        <f t="shared" si="4"/>
        <v>21777</v>
      </c>
      <c r="F85" s="61">
        <v>4533.1000000000004</v>
      </c>
      <c r="G85" s="61">
        <v>2000</v>
      </c>
      <c r="H85" s="61">
        <v>0</v>
      </c>
      <c r="I85" s="61">
        <v>15243.9</v>
      </c>
    </row>
    <row r="86" spans="1:9" ht="27" thickBot="1" x14ac:dyDescent="0.45">
      <c r="A86" s="11"/>
      <c r="B86" s="10">
        <v>11</v>
      </c>
      <c r="C86" s="17" t="s">
        <v>158</v>
      </c>
      <c r="D86" s="21">
        <f t="shared" ref="D86" si="5">SUM(D87:D97)</f>
        <v>-495179.62</v>
      </c>
      <c r="E86" s="62">
        <f>SUM(E87:E97)</f>
        <v>6061968.3799999999</v>
      </c>
      <c r="F86" s="62">
        <f t="shared" ref="F86:I86" si="6">SUM(F87:F97)</f>
        <v>1553726.8599999999</v>
      </c>
      <c r="G86" s="62">
        <f t="shared" si="6"/>
        <v>420818.37</v>
      </c>
      <c r="H86" s="68">
        <f t="shared" si="6"/>
        <v>10000</v>
      </c>
      <c r="I86" s="64">
        <f t="shared" si="6"/>
        <v>4077423.1500000004</v>
      </c>
    </row>
    <row r="87" spans="1:9" ht="39.6" customHeight="1" x14ac:dyDescent="0.4">
      <c r="A87" s="24" t="s">
        <v>5</v>
      </c>
      <c r="B87" s="25">
        <v>1</v>
      </c>
      <c r="C87" s="26" t="s">
        <v>67</v>
      </c>
      <c r="D87" s="37">
        <v>-23647</v>
      </c>
      <c r="E87" s="69">
        <f>SUM(F87:I87)</f>
        <v>107573</v>
      </c>
      <c r="F87" s="54">
        <v>21641.9</v>
      </c>
      <c r="G87" s="54">
        <v>10630</v>
      </c>
      <c r="H87" s="54"/>
      <c r="I87" s="54">
        <v>75301.100000000006</v>
      </c>
    </row>
    <row r="88" spans="1:9" ht="39.6" customHeight="1" x14ac:dyDescent="0.4">
      <c r="A88" s="24" t="s">
        <v>5</v>
      </c>
      <c r="B88" s="25">
        <v>2</v>
      </c>
      <c r="C88" s="26" t="s">
        <v>68</v>
      </c>
      <c r="D88" s="37">
        <v>-24378.880000000001</v>
      </c>
      <c r="E88" s="70">
        <f t="shared" ref="E88:E97" si="7">SUM(F88:I88)</f>
        <v>585093.12</v>
      </c>
      <c r="F88" s="59">
        <v>116127.94</v>
      </c>
      <c r="G88" s="59">
        <v>49400</v>
      </c>
      <c r="H88" s="59">
        <v>10000</v>
      </c>
      <c r="I88" s="59">
        <v>409565.18</v>
      </c>
    </row>
    <row r="89" spans="1:9" ht="39.6" customHeight="1" x14ac:dyDescent="0.4">
      <c r="A89" s="24" t="s">
        <v>5</v>
      </c>
      <c r="B89" s="25">
        <v>3</v>
      </c>
      <c r="C89" s="26" t="s">
        <v>69</v>
      </c>
      <c r="D89" s="37">
        <v>-4.88</v>
      </c>
      <c r="E89" s="70">
        <f t="shared" si="7"/>
        <v>377065.12</v>
      </c>
      <c r="F89" s="59">
        <v>82576.87</v>
      </c>
      <c r="G89" s="59">
        <v>30542.67</v>
      </c>
      <c r="H89" s="59"/>
      <c r="I89" s="59">
        <v>263945.58</v>
      </c>
    </row>
    <row r="90" spans="1:9" ht="39.6" customHeight="1" x14ac:dyDescent="0.4">
      <c r="A90" s="24" t="s">
        <v>5</v>
      </c>
      <c r="B90" s="25">
        <v>4</v>
      </c>
      <c r="C90" s="26" t="s">
        <v>70</v>
      </c>
      <c r="D90" s="37">
        <v>-62071.44</v>
      </c>
      <c r="E90" s="70">
        <f t="shared" si="7"/>
        <v>188028.56</v>
      </c>
      <c r="F90" s="59">
        <v>36108.57</v>
      </c>
      <c r="G90" s="59">
        <v>20300</v>
      </c>
      <c r="H90" s="59">
        <v>0</v>
      </c>
      <c r="I90" s="59">
        <v>131619.99</v>
      </c>
    </row>
    <row r="91" spans="1:9" ht="39.6" customHeight="1" x14ac:dyDescent="0.4">
      <c r="A91" s="24" t="s">
        <v>5</v>
      </c>
      <c r="B91" s="25">
        <v>5</v>
      </c>
      <c r="C91" s="26" t="s">
        <v>71</v>
      </c>
      <c r="D91" s="37">
        <v>-22268</v>
      </c>
      <c r="E91" s="70">
        <f t="shared" si="7"/>
        <v>180892</v>
      </c>
      <c r="F91" s="59">
        <v>37767.599999999999</v>
      </c>
      <c r="G91" s="59">
        <v>16500</v>
      </c>
      <c r="H91" s="59"/>
      <c r="I91" s="59">
        <v>126624.4</v>
      </c>
    </row>
    <row r="92" spans="1:9" ht="39.6" customHeight="1" x14ac:dyDescent="0.4">
      <c r="A92" s="24" t="s">
        <v>5</v>
      </c>
      <c r="B92" s="25">
        <v>6</v>
      </c>
      <c r="C92" s="26" t="s">
        <v>72</v>
      </c>
      <c r="D92" s="37">
        <v>-50262.57</v>
      </c>
      <c r="E92" s="70">
        <f t="shared" si="7"/>
        <v>158577.43</v>
      </c>
      <c r="F92" s="59">
        <v>30573.23</v>
      </c>
      <c r="G92" s="59">
        <v>17000</v>
      </c>
      <c r="H92" s="59">
        <v>0</v>
      </c>
      <c r="I92" s="59">
        <v>111004.2</v>
      </c>
    </row>
    <row r="93" spans="1:9" ht="43.5" customHeight="1" x14ac:dyDescent="0.4">
      <c r="A93" s="24" t="s">
        <v>5</v>
      </c>
      <c r="B93" s="25">
        <v>7</v>
      </c>
      <c r="C93" s="26" t="s">
        <v>73</v>
      </c>
      <c r="D93" s="37">
        <v>0</v>
      </c>
      <c r="E93" s="70">
        <f t="shared" si="7"/>
        <v>538836</v>
      </c>
      <c r="F93" s="59">
        <v>118005.1</v>
      </c>
      <c r="G93" s="59">
        <v>43645.7</v>
      </c>
      <c r="H93" s="59">
        <v>0</v>
      </c>
      <c r="I93" s="59">
        <v>377185.2</v>
      </c>
    </row>
    <row r="94" spans="1:9" ht="39.75" customHeight="1" x14ac:dyDescent="0.4">
      <c r="A94" s="24" t="s">
        <v>53</v>
      </c>
      <c r="B94" s="25">
        <v>8</v>
      </c>
      <c r="C94" s="26" t="s">
        <v>74</v>
      </c>
      <c r="D94" s="37">
        <v>-549625</v>
      </c>
      <c r="E94" s="70">
        <f t="shared" si="7"/>
        <v>1449375</v>
      </c>
      <c r="F94" s="59">
        <v>324812.5</v>
      </c>
      <c r="G94" s="59">
        <v>110000</v>
      </c>
      <c r="H94" s="59">
        <v>0</v>
      </c>
      <c r="I94" s="59">
        <v>1014562.5</v>
      </c>
    </row>
    <row r="95" spans="1:9" ht="42.75" customHeight="1" x14ac:dyDescent="0.4">
      <c r="A95" s="24" t="s">
        <v>53</v>
      </c>
      <c r="B95" s="25">
        <v>9</v>
      </c>
      <c r="C95" s="33" t="s">
        <v>75</v>
      </c>
      <c r="D95" s="37">
        <v>0</v>
      </c>
      <c r="E95" s="70">
        <f t="shared" si="7"/>
        <v>200000</v>
      </c>
      <c r="F95" s="59">
        <v>44000</v>
      </c>
      <c r="G95" s="59">
        <v>16000</v>
      </c>
      <c r="H95" s="59">
        <v>0</v>
      </c>
      <c r="I95" s="59">
        <v>140000</v>
      </c>
    </row>
    <row r="96" spans="1:9" ht="22.5" customHeight="1" x14ac:dyDescent="0.4">
      <c r="A96" s="31" t="s">
        <v>7</v>
      </c>
      <c r="B96" s="25">
        <v>10</v>
      </c>
      <c r="C96" s="33" t="s">
        <v>76</v>
      </c>
      <c r="D96" s="37">
        <v>0</v>
      </c>
      <c r="E96" s="70">
        <f t="shared" si="7"/>
        <v>213000</v>
      </c>
      <c r="F96" s="59">
        <v>48600</v>
      </c>
      <c r="G96" s="59">
        <v>15300</v>
      </c>
      <c r="H96" s="59"/>
      <c r="I96" s="59">
        <v>149100</v>
      </c>
    </row>
    <row r="97" spans="1:21" ht="41.25" customHeight="1" thickBot="1" x14ac:dyDescent="0.45">
      <c r="A97" s="24" t="s">
        <v>5</v>
      </c>
      <c r="B97" s="25">
        <v>11</v>
      </c>
      <c r="C97" s="26" t="s">
        <v>77</v>
      </c>
      <c r="D97" s="37">
        <v>237078.15</v>
      </c>
      <c r="E97" s="71">
        <f t="shared" si="7"/>
        <v>2063528.15</v>
      </c>
      <c r="F97" s="61">
        <v>693513.15</v>
      </c>
      <c r="G97" s="61">
        <v>91500</v>
      </c>
      <c r="H97" s="61"/>
      <c r="I97" s="61">
        <v>1278515</v>
      </c>
    </row>
    <row r="98" spans="1:21" ht="27" thickBot="1" x14ac:dyDescent="0.45">
      <c r="A98" s="11"/>
      <c r="B98" s="10">
        <v>4</v>
      </c>
      <c r="C98" s="17" t="s">
        <v>144</v>
      </c>
      <c r="D98" s="21">
        <f t="shared" ref="D98:I98" si="8">SUM(D99:D102)</f>
        <v>-53201.02</v>
      </c>
      <c r="E98" s="62">
        <f>SUM(E99:E102)</f>
        <v>1708308.98</v>
      </c>
      <c r="F98" s="63">
        <f t="shared" si="8"/>
        <v>423554.69</v>
      </c>
      <c r="G98" s="63">
        <f t="shared" si="8"/>
        <v>88938</v>
      </c>
      <c r="H98" s="63">
        <f t="shared" si="8"/>
        <v>0</v>
      </c>
      <c r="I98" s="64">
        <f t="shared" si="8"/>
        <v>1195816.29</v>
      </c>
    </row>
    <row r="99" spans="1:21" ht="22.5" customHeight="1" x14ac:dyDescent="0.4">
      <c r="A99" s="24" t="s">
        <v>5</v>
      </c>
      <c r="B99" s="25">
        <v>1</v>
      </c>
      <c r="C99" s="32" t="s">
        <v>78</v>
      </c>
      <c r="D99" s="37">
        <v>-3750</v>
      </c>
      <c r="E99" s="69">
        <f>SUM(F99:I99)</f>
        <v>146250</v>
      </c>
      <c r="F99" s="54">
        <v>36375</v>
      </c>
      <c r="G99" s="54">
        <v>7500</v>
      </c>
      <c r="H99" s="54"/>
      <c r="I99" s="54">
        <v>102375</v>
      </c>
    </row>
    <row r="100" spans="1:21" ht="39.6" customHeight="1" x14ac:dyDescent="0.4">
      <c r="A100" s="24" t="s">
        <v>5</v>
      </c>
      <c r="B100" s="25">
        <v>2</v>
      </c>
      <c r="C100" s="32" t="s">
        <v>79</v>
      </c>
      <c r="D100" s="37">
        <v>0</v>
      </c>
      <c r="E100" s="70">
        <f>SUM(F100:I100)</f>
        <v>450000</v>
      </c>
      <c r="F100" s="59">
        <v>112500</v>
      </c>
      <c r="G100" s="59">
        <v>22500</v>
      </c>
      <c r="H100" s="59">
        <v>0</v>
      </c>
      <c r="I100" s="59">
        <v>315000</v>
      </c>
    </row>
    <row r="101" spans="1:21" ht="25.15" customHeight="1" x14ac:dyDescent="0.4">
      <c r="A101" s="24" t="s">
        <v>10</v>
      </c>
      <c r="B101" s="25">
        <v>3</v>
      </c>
      <c r="C101" s="26" t="s">
        <v>80</v>
      </c>
      <c r="D101" s="37">
        <v>0</v>
      </c>
      <c r="E101" s="70">
        <f>SUM(F101:I101)</f>
        <v>300000</v>
      </c>
      <c r="F101" s="59">
        <v>75000</v>
      </c>
      <c r="G101" s="59">
        <v>15000</v>
      </c>
      <c r="H101" s="59">
        <v>0</v>
      </c>
      <c r="I101" s="59">
        <v>210000</v>
      </c>
    </row>
    <row r="102" spans="1:21" ht="24" customHeight="1" thickBot="1" x14ac:dyDescent="0.45">
      <c r="A102" s="24" t="s">
        <v>7</v>
      </c>
      <c r="B102" s="25">
        <v>4</v>
      </c>
      <c r="C102" s="26" t="s">
        <v>81</v>
      </c>
      <c r="D102" s="37">
        <v>-49451.02</v>
      </c>
      <c r="E102" s="71">
        <f>SUM(F102:I102)</f>
        <v>812058.98</v>
      </c>
      <c r="F102" s="61">
        <f>146185.69+53494</f>
        <v>199679.69</v>
      </c>
      <c r="G102" s="61">
        <f>32205.4+11732.6</f>
        <v>43938</v>
      </c>
      <c r="H102" s="61"/>
      <c r="I102" s="61">
        <f>416245.89+152195.4</f>
        <v>568441.29</v>
      </c>
    </row>
    <row r="103" spans="1:21" ht="27" thickBot="1" x14ac:dyDescent="0.45">
      <c r="A103" s="11"/>
      <c r="B103" s="10">
        <v>2</v>
      </c>
      <c r="C103" s="17" t="s">
        <v>145</v>
      </c>
      <c r="D103" s="21">
        <f t="shared" ref="D103" si="9">SUM(D104:D104)</f>
        <v>0</v>
      </c>
      <c r="E103" s="62">
        <f>SUM(E104:E105)</f>
        <v>457500</v>
      </c>
      <c r="F103" s="62">
        <f t="shared" ref="F103:I103" si="10">SUM(F104:F105)</f>
        <v>89400</v>
      </c>
      <c r="G103" s="62">
        <f t="shared" si="10"/>
        <v>22875</v>
      </c>
      <c r="H103" s="68">
        <f t="shared" si="10"/>
        <v>24975</v>
      </c>
      <c r="I103" s="64">
        <f t="shared" si="10"/>
        <v>320250</v>
      </c>
    </row>
    <row r="104" spans="1:21" ht="22.5" customHeight="1" x14ac:dyDescent="0.4">
      <c r="A104" s="24" t="s">
        <v>5</v>
      </c>
      <c r="B104" s="25">
        <v>1</v>
      </c>
      <c r="C104" s="26" t="s">
        <v>82</v>
      </c>
      <c r="D104" s="38">
        <v>0</v>
      </c>
      <c r="E104" s="69">
        <f>SUM(F104:I104)</f>
        <v>158000</v>
      </c>
      <c r="F104" s="54">
        <v>29500</v>
      </c>
      <c r="G104" s="54">
        <v>7900</v>
      </c>
      <c r="H104" s="54">
        <v>10000</v>
      </c>
      <c r="I104" s="54">
        <v>110600</v>
      </c>
    </row>
    <row r="105" spans="1:21" ht="38.450000000000003" customHeight="1" thickBot="1" x14ac:dyDescent="0.45">
      <c r="A105" s="24" t="s">
        <v>53</v>
      </c>
      <c r="B105" s="25">
        <v>2</v>
      </c>
      <c r="C105" s="26" t="s">
        <v>84</v>
      </c>
      <c r="D105" s="38">
        <v>0</v>
      </c>
      <c r="E105" s="71">
        <v>299500</v>
      </c>
      <c r="F105" s="61">
        <v>59900</v>
      </c>
      <c r="G105" s="61">
        <v>14975</v>
      </c>
      <c r="H105" s="61">
        <v>14975</v>
      </c>
      <c r="I105" s="61">
        <v>209650</v>
      </c>
    </row>
    <row r="106" spans="1:21" ht="27" thickBot="1" x14ac:dyDescent="0.45">
      <c r="A106" s="11"/>
      <c r="B106" s="10">
        <v>3</v>
      </c>
      <c r="C106" s="17" t="s">
        <v>146</v>
      </c>
      <c r="D106" s="21">
        <f t="shared" ref="D106" si="11">SUM(D107:D109)</f>
        <v>-120248.33</v>
      </c>
      <c r="E106" s="62">
        <f>SUM(E107:E109)</f>
        <v>1851803.67</v>
      </c>
      <c r="F106" s="62">
        <f t="shared" ref="F106:I106" si="12">SUM(F107:F109)</f>
        <v>452994.38999999996</v>
      </c>
      <c r="G106" s="62">
        <f t="shared" si="12"/>
        <v>102546.71</v>
      </c>
      <c r="H106" s="68">
        <f t="shared" si="12"/>
        <v>0</v>
      </c>
      <c r="I106" s="64">
        <f t="shared" si="12"/>
        <v>1296262.5699999998</v>
      </c>
    </row>
    <row r="107" spans="1:21" ht="44.25" customHeight="1" x14ac:dyDescent="0.4">
      <c r="A107" s="31" t="s">
        <v>7</v>
      </c>
      <c r="B107" s="25">
        <v>1</v>
      </c>
      <c r="C107" s="26" t="s">
        <v>85</v>
      </c>
      <c r="D107" s="37">
        <v>-6141.33</v>
      </c>
      <c r="E107" s="69">
        <f>SUM(F107:I107)</f>
        <v>783977.66999999993</v>
      </c>
      <c r="F107" s="54">
        <v>194107.11</v>
      </c>
      <c r="G107" s="54">
        <v>41086.19</v>
      </c>
      <c r="H107" s="54">
        <v>0</v>
      </c>
      <c r="I107" s="54">
        <v>548784.37</v>
      </c>
      <c r="T107" s="45"/>
      <c r="U107" s="45"/>
    </row>
    <row r="108" spans="1:21" ht="42" customHeight="1" x14ac:dyDescent="0.4">
      <c r="A108" s="31" t="s">
        <v>7</v>
      </c>
      <c r="B108" s="25">
        <v>2</v>
      </c>
      <c r="C108" s="26" t="s">
        <v>86</v>
      </c>
      <c r="D108" s="37">
        <v>-9065.66</v>
      </c>
      <c r="E108" s="70">
        <f t="shared" ref="E108:E109" si="13">SUM(F108:I108)</f>
        <v>382748.34</v>
      </c>
      <c r="F108" s="59">
        <v>94450.17</v>
      </c>
      <c r="G108" s="59">
        <v>20374.330000000002</v>
      </c>
      <c r="H108" s="59">
        <v>0</v>
      </c>
      <c r="I108" s="59">
        <v>267923.84000000003</v>
      </c>
      <c r="T108" s="45"/>
      <c r="U108" s="45"/>
    </row>
    <row r="109" spans="1:21" ht="42.75" customHeight="1" thickBot="1" x14ac:dyDescent="0.45">
      <c r="A109" s="31" t="s">
        <v>7</v>
      </c>
      <c r="B109" s="25">
        <v>3</v>
      </c>
      <c r="C109" s="26" t="s">
        <v>87</v>
      </c>
      <c r="D109" s="37">
        <v>-105041.34</v>
      </c>
      <c r="E109" s="71">
        <f t="shared" si="13"/>
        <v>685077.65999999992</v>
      </c>
      <c r="F109" s="61">
        <v>164437.10999999999</v>
      </c>
      <c r="G109" s="61">
        <v>41086.19</v>
      </c>
      <c r="H109" s="61">
        <v>0</v>
      </c>
      <c r="I109" s="61">
        <v>479554.36</v>
      </c>
      <c r="T109" s="45"/>
      <c r="U109" s="45"/>
    </row>
    <row r="110" spans="1:21" ht="27" thickBot="1" x14ac:dyDescent="0.45">
      <c r="A110" s="11"/>
      <c r="B110" s="10">
        <v>13</v>
      </c>
      <c r="C110" s="17" t="s">
        <v>147</v>
      </c>
      <c r="D110" s="21" t="e">
        <f t="shared" ref="D110:I110" si="14">SUM(D111:D123)</f>
        <v>#REF!</v>
      </c>
      <c r="E110" s="62">
        <f>SUM(E111:E123)</f>
        <v>3463114.93</v>
      </c>
      <c r="F110" s="63">
        <f t="shared" si="14"/>
        <v>669270.53</v>
      </c>
      <c r="G110" s="63">
        <f t="shared" si="14"/>
        <v>337410.77</v>
      </c>
      <c r="H110" s="63">
        <f t="shared" si="14"/>
        <v>50583.839999999997</v>
      </c>
      <c r="I110" s="64">
        <f t="shared" si="14"/>
        <v>2405849.79</v>
      </c>
    </row>
    <row r="111" spans="1:21" ht="25.5" customHeight="1" x14ac:dyDescent="0.4">
      <c r="A111" s="31" t="s">
        <v>7</v>
      </c>
      <c r="B111" s="25">
        <v>1</v>
      </c>
      <c r="C111" s="26" t="s">
        <v>91</v>
      </c>
      <c r="D111" s="39" t="e">
        <f>#REF!-#REF!</f>
        <v>#REF!</v>
      </c>
      <c r="E111" s="65">
        <f t="shared" ref="E111:E123" si="15">SUM(F111:I111)</f>
        <v>38500</v>
      </c>
      <c r="F111" s="54">
        <v>8085</v>
      </c>
      <c r="G111" s="54">
        <v>3465</v>
      </c>
      <c r="H111" s="54">
        <v>0</v>
      </c>
      <c r="I111" s="54">
        <v>26950</v>
      </c>
    </row>
    <row r="112" spans="1:21" ht="39.6" customHeight="1" x14ac:dyDescent="0.4">
      <c r="A112" s="31" t="s">
        <v>7</v>
      </c>
      <c r="B112" s="25">
        <v>2</v>
      </c>
      <c r="C112" s="26" t="s">
        <v>92</v>
      </c>
      <c r="D112" s="39">
        <v>-813.34</v>
      </c>
      <c r="E112" s="66">
        <f t="shared" si="15"/>
        <v>257706.66</v>
      </c>
      <c r="F112" s="59">
        <f>4231.3+64051.36+7360</f>
        <v>75642.66</v>
      </c>
      <c r="G112" s="59">
        <f>1468.7+17891.3+640</f>
        <v>20000</v>
      </c>
      <c r="H112" s="59"/>
      <c r="I112" s="59">
        <f>13300+148764</f>
        <v>162064</v>
      </c>
      <c r="O112" s="6"/>
    </row>
    <row r="113" spans="1:9" ht="24" customHeight="1" x14ac:dyDescent="0.4">
      <c r="A113" s="31" t="s">
        <v>5</v>
      </c>
      <c r="B113" s="25">
        <v>3</v>
      </c>
      <c r="C113" s="26" t="s">
        <v>166</v>
      </c>
      <c r="D113" s="39" t="e">
        <f>#REF!-#REF!</f>
        <v>#REF!</v>
      </c>
      <c r="E113" s="66">
        <f t="shared" si="15"/>
        <v>144963</v>
      </c>
      <c r="F113" s="59">
        <v>31488.9</v>
      </c>
      <c r="G113" s="59">
        <v>12000</v>
      </c>
      <c r="H113" s="59">
        <v>0</v>
      </c>
      <c r="I113" s="59">
        <v>101474.1</v>
      </c>
    </row>
    <row r="114" spans="1:9" ht="39.6" customHeight="1" x14ac:dyDescent="0.4">
      <c r="A114" s="31" t="s">
        <v>5</v>
      </c>
      <c r="B114" s="25">
        <v>4</v>
      </c>
      <c r="C114" s="26" t="s">
        <v>93</v>
      </c>
      <c r="D114" s="39">
        <v>-202335.35999999999</v>
      </c>
      <c r="E114" s="66">
        <f t="shared" si="15"/>
        <v>640728.64</v>
      </c>
      <c r="F114" s="59">
        <v>91050.91</v>
      </c>
      <c r="G114" s="59">
        <v>50583.839999999997</v>
      </c>
      <c r="H114" s="59">
        <v>50583.839999999997</v>
      </c>
      <c r="I114" s="59">
        <v>448510.05</v>
      </c>
    </row>
    <row r="115" spans="1:9" ht="39.6" customHeight="1" x14ac:dyDescent="0.4">
      <c r="A115" s="31" t="s">
        <v>5</v>
      </c>
      <c r="B115" s="25">
        <v>5</v>
      </c>
      <c r="C115" s="26" t="s">
        <v>172</v>
      </c>
      <c r="D115" s="39" t="e">
        <f>#REF!-#REF!</f>
        <v>#REF!</v>
      </c>
      <c r="E115" s="66">
        <f t="shared" si="15"/>
        <v>881496</v>
      </c>
      <c r="F115" s="59">
        <v>176299.2</v>
      </c>
      <c r="G115" s="59">
        <v>88149.6</v>
      </c>
      <c r="H115" s="59">
        <v>0</v>
      </c>
      <c r="I115" s="59">
        <v>617047.19999999995</v>
      </c>
    </row>
    <row r="116" spans="1:9" ht="39.6" customHeight="1" x14ac:dyDescent="0.4">
      <c r="A116" s="31" t="s">
        <v>5</v>
      </c>
      <c r="B116" s="25">
        <v>6</v>
      </c>
      <c r="C116" s="26" t="s">
        <v>173</v>
      </c>
      <c r="D116" s="39" t="e">
        <f>#REF!-#REF!</f>
        <v>#REF!</v>
      </c>
      <c r="E116" s="66">
        <f t="shared" si="15"/>
        <v>206948.40000000002</v>
      </c>
      <c r="F116" s="59">
        <v>41389.68</v>
      </c>
      <c r="G116" s="59">
        <v>20694.84</v>
      </c>
      <c r="H116" s="59">
        <v>0</v>
      </c>
      <c r="I116" s="59">
        <v>144863.88</v>
      </c>
    </row>
    <row r="117" spans="1:9" ht="38.450000000000003" customHeight="1" x14ac:dyDescent="0.4">
      <c r="A117" s="31" t="s">
        <v>53</v>
      </c>
      <c r="B117" s="25">
        <v>7</v>
      </c>
      <c r="C117" s="26" t="s">
        <v>94</v>
      </c>
      <c r="D117" s="39" t="e">
        <f>#REF!-#REF!</f>
        <v>#REF!</v>
      </c>
      <c r="E117" s="66">
        <f t="shared" si="15"/>
        <v>117571.2</v>
      </c>
      <c r="F117" s="59">
        <v>17635.68</v>
      </c>
      <c r="G117" s="59">
        <v>17635.68</v>
      </c>
      <c r="H117" s="59">
        <v>0</v>
      </c>
      <c r="I117" s="59">
        <v>82299.839999999997</v>
      </c>
    </row>
    <row r="118" spans="1:9" ht="39.6" customHeight="1" x14ac:dyDescent="0.4">
      <c r="A118" s="31" t="s">
        <v>5</v>
      </c>
      <c r="B118" s="25">
        <v>8</v>
      </c>
      <c r="C118" s="26" t="s">
        <v>95</v>
      </c>
      <c r="D118" s="39">
        <v>-0.2</v>
      </c>
      <c r="E118" s="66">
        <f t="shared" si="15"/>
        <v>184693</v>
      </c>
      <c r="F118" s="59">
        <v>36938.58</v>
      </c>
      <c r="G118" s="59">
        <v>18469.32</v>
      </c>
      <c r="H118" s="59"/>
      <c r="I118" s="59">
        <v>129285.1</v>
      </c>
    </row>
    <row r="119" spans="1:9" ht="39.6" customHeight="1" x14ac:dyDescent="0.4">
      <c r="A119" s="31" t="s">
        <v>5</v>
      </c>
      <c r="B119" s="25">
        <v>9</v>
      </c>
      <c r="C119" s="26" t="s">
        <v>96</v>
      </c>
      <c r="D119" s="39">
        <v>-105180.4</v>
      </c>
      <c r="E119" s="66">
        <f>SUM(F119:I119)</f>
        <v>132858.79999999999</v>
      </c>
      <c r="F119" s="59">
        <v>16053.72</v>
      </c>
      <c r="G119" s="59">
        <v>23803.919999999998</v>
      </c>
      <c r="H119" s="59"/>
      <c r="I119" s="59">
        <v>93001.16</v>
      </c>
    </row>
    <row r="120" spans="1:9" ht="42" customHeight="1" x14ac:dyDescent="0.4">
      <c r="A120" s="31" t="s">
        <v>5</v>
      </c>
      <c r="B120" s="25">
        <v>10</v>
      </c>
      <c r="C120" s="26" t="s">
        <v>97</v>
      </c>
      <c r="D120" s="39">
        <v>-5921.66</v>
      </c>
      <c r="E120" s="66">
        <f t="shared" si="15"/>
        <v>49493.64</v>
      </c>
      <c r="F120" s="59">
        <v>9306.56</v>
      </c>
      <c r="G120" s="59">
        <v>5541.53</v>
      </c>
      <c r="H120" s="59">
        <v>0</v>
      </c>
      <c r="I120" s="59">
        <v>34645.550000000003</v>
      </c>
    </row>
    <row r="121" spans="1:9" ht="38.450000000000003" customHeight="1" x14ac:dyDescent="0.4">
      <c r="A121" s="24" t="s">
        <v>10</v>
      </c>
      <c r="B121" s="25">
        <v>11</v>
      </c>
      <c r="C121" s="26" t="s">
        <v>98</v>
      </c>
      <c r="D121" s="39" t="e">
        <f>#REF!-#REF!</f>
        <v>#REF!</v>
      </c>
      <c r="E121" s="66">
        <f t="shared" si="15"/>
        <v>683270.4</v>
      </c>
      <c r="F121" s="59">
        <v>136654.07999999999</v>
      </c>
      <c r="G121" s="59">
        <v>68327.039999999994</v>
      </c>
      <c r="H121" s="59">
        <v>0</v>
      </c>
      <c r="I121" s="59">
        <v>478289.28</v>
      </c>
    </row>
    <row r="122" spans="1:9" ht="39.6" customHeight="1" x14ac:dyDescent="0.4">
      <c r="A122" s="31" t="s">
        <v>5</v>
      </c>
      <c r="B122" s="25">
        <v>12</v>
      </c>
      <c r="C122" s="26" t="s">
        <v>101</v>
      </c>
      <c r="D122" s="39">
        <v>-5200</v>
      </c>
      <c r="E122" s="66">
        <f t="shared" si="15"/>
        <v>24700</v>
      </c>
      <c r="F122" s="59">
        <v>4420</v>
      </c>
      <c r="G122" s="59">
        <v>2990</v>
      </c>
      <c r="H122" s="59">
        <v>0</v>
      </c>
      <c r="I122" s="59">
        <v>17290</v>
      </c>
    </row>
    <row r="123" spans="1:9" ht="39.6" customHeight="1" thickBot="1" x14ac:dyDescent="0.45">
      <c r="A123" s="31" t="s">
        <v>5</v>
      </c>
      <c r="B123" s="25">
        <v>13</v>
      </c>
      <c r="C123" s="26" t="s">
        <v>102</v>
      </c>
      <c r="D123" s="39">
        <v>-14814.81</v>
      </c>
      <c r="E123" s="67">
        <f t="shared" si="15"/>
        <v>100185.19</v>
      </c>
      <c r="F123" s="61">
        <v>24305.56</v>
      </c>
      <c r="G123" s="61">
        <v>5750</v>
      </c>
      <c r="H123" s="61"/>
      <c r="I123" s="61">
        <v>70129.63</v>
      </c>
    </row>
    <row r="124" spans="1:9" ht="27" thickBot="1" x14ac:dyDescent="0.45">
      <c r="A124" s="11"/>
      <c r="B124" s="10">
        <v>3</v>
      </c>
      <c r="C124" s="17" t="s">
        <v>148</v>
      </c>
      <c r="D124" s="21" t="e">
        <f t="shared" ref="D124:I124" si="16">SUM(D125:D127)</f>
        <v>#REF!</v>
      </c>
      <c r="E124" s="62">
        <f>SUM(E125:E127)</f>
        <v>1350633.16</v>
      </c>
      <c r="F124" s="63">
        <f t="shared" si="16"/>
        <v>164285.91999999998</v>
      </c>
      <c r="G124" s="63">
        <f t="shared" si="16"/>
        <v>57589.11</v>
      </c>
      <c r="H124" s="63">
        <f t="shared" si="16"/>
        <v>223654.66</v>
      </c>
      <c r="I124" s="64">
        <f t="shared" si="16"/>
        <v>905103.47</v>
      </c>
    </row>
    <row r="125" spans="1:9" ht="38.450000000000003" customHeight="1" x14ac:dyDescent="0.4">
      <c r="A125" s="24" t="s">
        <v>10</v>
      </c>
      <c r="B125" s="25">
        <v>1</v>
      </c>
      <c r="C125" s="26" t="s">
        <v>104</v>
      </c>
      <c r="D125" s="37" t="e">
        <f>+#REF!-#REF!</f>
        <v>#REF!</v>
      </c>
      <c r="E125" s="65">
        <f>SUM(F125:I125)</f>
        <v>554421.19999999995</v>
      </c>
      <c r="F125" s="54">
        <v>154999.56</v>
      </c>
      <c r="G125" s="54">
        <v>25833.27</v>
      </c>
      <c r="H125" s="54">
        <v>25833.27</v>
      </c>
      <c r="I125" s="54">
        <v>347755.1</v>
      </c>
    </row>
    <row r="126" spans="1:9" ht="39.6" customHeight="1" x14ac:dyDescent="0.4">
      <c r="A126" s="24" t="s">
        <v>7</v>
      </c>
      <c r="B126" s="25">
        <v>2</v>
      </c>
      <c r="C126" s="26" t="s">
        <v>105</v>
      </c>
      <c r="D126" s="37" t="e">
        <f>+#REF!-#REF!</f>
        <v>#REF!</v>
      </c>
      <c r="E126" s="66">
        <f>SUM(F126:I126)</f>
        <v>758766.96</v>
      </c>
      <c r="F126" s="59">
        <v>0</v>
      </c>
      <c r="G126" s="59">
        <v>29808.7</v>
      </c>
      <c r="H126" s="59">
        <v>197821.39</v>
      </c>
      <c r="I126" s="59">
        <v>531136.87</v>
      </c>
    </row>
    <row r="127" spans="1:9" ht="39.6" customHeight="1" thickBot="1" x14ac:dyDescent="0.45">
      <c r="A127" s="31" t="s">
        <v>5</v>
      </c>
      <c r="B127" s="25">
        <v>3</v>
      </c>
      <c r="C127" s="26" t="s">
        <v>106</v>
      </c>
      <c r="D127" s="37" t="e">
        <f>+#REF!-#REF!</f>
        <v>#REF!</v>
      </c>
      <c r="E127" s="67">
        <f>SUM(F127:I127)</f>
        <v>37445</v>
      </c>
      <c r="F127" s="61">
        <v>9286.36</v>
      </c>
      <c r="G127" s="61">
        <v>1947.14</v>
      </c>
      <c r="H127" s="61">
        <v>0</v>
      </c>
      <c r="I127" s="61">
        <v>26211.5</v>
      </c>
    </row>
    <row r="128" spans="1:9" ht="27" thickBot="1" x14ac:dyDescent="0.45">
      <c r="A128" s="11"/>
      <c r="B128" s="10">
        <v>5</v>
      </c>
      <c r="C128" s="17" t="s">
        <v>149</v>
      </c>
      <c r="D128" s="21">
        <f t="shared" ref="D128:I128" si="17">SUM(D129:D133)</f>
        <v>-11280</v>
      </c>
      <c r="E128" s="62">
        <f>SUM(E129:E133)</f>
        <v>1716120</v>
      </c>
      <c r="F128" s="63">
        <f t="shared" si="17"/>
        <v>297216</v>
      </c>
      <c r="G128" s="63">
        <f t="shared" si="17"/>
        <v>170870</v>
      </c>
      <c r="H128" s="63">
        <f t="shared" si="17"/>
        <v>46750</v>
      </c>
      <c r="I128" s="64">
        <f t="shared" si="17"/>
        <v>1201284</v>
      </c>
    </row>
    <row r="129" spans="1:9" ht="38.450000000000003" customHeight="1" x14ac:dyDescent="0.4">
      <c r="A129" s="31" t="s">
        <v>48</v>
      </c>
      <c r="B129" s="25">
        <v>1</v>
      </c>
      <c r="C129" s="32" t="s">
        <v>107</v>
      </c>
      <c r="D129" s="37">
        <v>0</v>
      </c>
      <c r="E129" s="69">
        <f>SUM(F129:I129)</f>
        <v>780000</v>
      </c>
      <c r="F129" s="54">
        <v>140700</v>
      </c>
      <c r="G129" s="54">
        <v>93300</v>
      </c>
      <c r="H129" s="54">
        <v>0</v>
      </c>
      <c r="I129" s="54">
        <v>546000</v>
      </c>
    </row>
    <row r="130" spans="1:9" ht="25.5" customHeight="1" x14ac:dyDescent="0.4">
      <c r="A130" s="31" t="s">
        <v>7</v>
      </c>
      <c r="B130" s="25">
        <v>2</v>
      </c>
      <c r="C130" s="32" t="s">
        <v>174</v>
      </c>
      <c r="D130" s="37">
        <v>-11280</v>
      </c>
      <c r="E130" s="70">
        <f>SUM(F130:I130)</f>
        <v>378720</v>
      </c>
      <c r="F130" s="59">
        <v>81616</v>
      </c>
      <c r="G130" s="59">
        <v>32000</v>
      </c>
      <c r="H130" s="59">
        <v>0</v>
      </c>
      <c r="I130" s="59">
        <v>265104</v>
      </c>
    </row>
    <row r="131" spans="1:9" ht="40.5" customHeight="1" x14ac:dyDescent="0.4">
      <c r="A131" s="31" t="s">
        <v>7</v>
      </c>
      <c r="B131" s="25">
        <v>3</v>
      </c>
      <c r="C131" s="32" t="s">
        <v>108</v>
      </c>
      <c r="D131" s="37">
        <v>0</v>
      </c>
      <c r="E131" s="70">
        <f>SUM(F131:I131)</f>
        <v>390000</v>
      </c>
      <c r="F131" s="59">
        <v>55400</v>
      </c>
      <c r="G131" s="59">
        <v>31600</v>
      </c>
      <c r="H131" s="59">
        <v>30000</v>
      </c>
      <c r="I131" s="59">
        <v>273000</v>
      </c>
    </row>
    <row r="132" spans="1:9" ht="39.6" customHeight="1" x14ac:dyDescent="0.4">
      <c r="A132" s="31" t="s">
        <v>5</v>
      </c>
      <c r="B132" s="25">
        <v>4</v>
      </c>
      <c r="C132" s="26" t="s">
        <v>175</v>
      </c>
      <c r="D132" s="37">
        <v>0</v>
      </c>
      <c r="E132" s="70">
        <f>SUM(F132:I132)</f>
        <v>22400</v>
      </c>
      <c r="F132" s="59">
        <v>0</v>
      </c>
      <c r="G132" s="59">
        <v>1970</v>
      </c>
      <c r="H132" s="59">
        <v>4750</v>
      </c>
      <c r="I132" s="59">
        <v>15680</v>
      </c>
    </row>
    <row r="133" spans="1:9" ht="39.6" customHeight="1" thickBot="1" x14ac:dyDescent="0.45">
      <c r="A133" s="31" t="s">
        <v>7</v>
      </c>
      <c r="B133" s="25">
        <v>5</v>
      </c>
      <c r="C133" s="32" t="s">
        <v>109</v>
      </c>
      <c r="D133" s="37">
        <v>0</v>
      </c>
      <c r="E133" s="71">
        <f>SUM(F133:I133)</f>
        <v>145000</v>
      </c>
      <c r="F133" s="61">
        <v>19500</v>
      </c>
      <c r="G133" s="61">
        <v>12000</v>
      </c>
      <c r="H133" s="61">
        <v>12000</v>
      </c>
      <c r="I133" s="61">
        <v>101500</v>
      </c>
    </row>
    <row r="134" spans="1:9" ht="27" thickBot="1" x14ac:dyDescent="0.45">
      <c r="A134" s="11"/>
      <c r="B134" s="10">
        <v>2</v>
      </c>
      <c r="C134" s="17" t="s">
        <v>150</v>
      </c>
      <c r="D134" s="21">
        <f t="shared" ref="D134:I134" si="18">SUM(D135:D136)</f>
        <v>-81416.739999999991</v>
      </c>
      <c r="E134" s="62">
        <f>SUM(E135:E136)</f>
        <v>1210094.26</v>
      </c>
      <c r="F134" s="63">
        <f t="shared" si="18"/>
        <v>297161.21999999997</v>
      </c>
      <c r="G134" s="63">
        <f t="shared" si="18"/>
        <v>65867.06</v>
      </c>
      <c r="H134" s="63">
        <f t="shared" si="18"/>
        <v>0</v>
      </c>
      <c r="I134" s="64">
        <f t="shared" si="18"/>
        <v>847065.98</v>
      </c>
    </row>
    <row r="135" spans="1:9" ht="39.6" customHeight="1" x14ac:dyDescent="0.4">
      <c r="A135" s="31" t="s">
        <v>5</v>
      </c>
      <c r="B135" s="25">
        <v>1</v>
      </c>
      <c r="C135" s="32" t="s">
        <v>110</v>
      </c>
      <c r="D135" s="38">
        <v>-0.01</v>
      </c>
      <c r="E135" s="69">
        <f t="shared" ref="E135:E136" si="19">SUM(F135:I135)</f>
        <v>92461.99</v>
      </c>
      <c r="F135" s="54">
        <v>23023.040000000001</v>
      </c>
      <c r="G135" s="54">
        <v>4715.5600000000004</v>
      </c>
      <c r="H135" s="54">
        <v>0</v>
      </c>
      <c r="I135" s="54">
        <v>64723.39</v>
      </c>
    </row>
    <row r="136" spans="1:9" ht="26.25" customHeight="1" thickBot="1" x14ac:dyDescent="0.45">
      <c r="A136" s="31" t="s">
        <v>7</v>
      </c>
      <c r="B136" s="25">
        <v>2</v>
      </c>
      <c r="C136" s="40" t="s">
        <v>113</v>
      </c>
      <c r="D136" s="38">
        <v>-81416.73</v>
      </c>
      <c r="E136" s="71">
        <f t="shared" si="19"/>
        <v>1117632.27</v>
      </c>
      <c r="F136" s="61">
        <v>274138.18</v>
      </c>
      <c r="G136" s="61">
        <v>61151.5</v>
      </c>
      <c r="H136" s="61">
        <v>0</v>
      </c>
      <c r="I136" s="61">
        <v>782342.59</v>
      </c>
    </row>
    <row r="137" spans="1:9" ht="27" thickBot="1" x14ac:dyDescent="0.45">
      <c r="A137" s="11"/>
      <c r="B137" s="10">
        <v>2</v>
      </c>
      <c r="C137" s="17" t="s">
        <v>151</v>
      </c>
      <c r="D137" s="21">
        <f t="shared" ref="D137:I137" si="20">SUM(D138:D139)</f>
        <v>0</v>
      </c>
      <c r="E137" s="62">
        <f>SUM(E138:E139)</f>
        <v>870000</v>
      </c>
      <c r="F137" s="63">
        <f t="shared" si="20"/>
        <v>200100</v>
      </c>
      <c r="G137" s="63">
        <f t="shared" si="20"/>
        <v>60900</v>
      </c>
      <c r="H137" s="63">
        <f t="shared" si="20"/>
        <v>0</v>
      </c>
      <c r="I137" s="64">
        <f t="shared" si="20"/>
        <v>609000</v>
      </c>
    </row>
    <row r="138" spans="1:9" ht="26.25" customHeight="1" x14ac:dyDescent="0.4">
      <c r="A138" s="31" t="s">
        <v>21</v>
      </c>
      <c r="B138" s="25">
        <v>1</v>
      </c>
      <c r="C138" s="32" t="s">
        <v>116</v>
      </c>
      <c r="D138" s="38">
        <v>0</v>
      </c>
      <c r="E138" s="69">
        <f t="shared" ref="E138:E139" si="21">SUM(F138:I138)</f>
        <v>180000</v>
      </c>
      <c r="F138" s="54">
        <v>41400</v>
      </c>
      <c r="G138" s="54">
        <v>12600</v>
      </c>
      <c r="H138" s="54">
        <v>0</v>
      </c>
      <c r="I138" s="54">
        <v>126000</v>
      </c>
    </row>
    <row r="139" spans="1:9" ht="45.75" customHeight="1" thickBot="1" x14ac:dyDescent="0.45">
      <c r="A139" s="31" t="s">
        <v>7</v>
      </c>
      <c r="B139" s="25">
        <v>2</v>
      </c>
      <c r="C139" s="33" t="s">
        <v>118</v>
      </c>
      <c r="D139" s="38">
        <v>0</v>
      </c>
      <c r="E139" s="71">
        <f t="shared" si="21"/>
        <v>690000</v>
      </c>
      <c r="F139" s="61">
        <v>158700</v>
      </c>
      <c r="G139" s="61">
        <v>48300</v>
      </c>
      <c r="H139" s="61">
        <v>0</v>
      </c>
      <c r="I139" s="61">
        <v>483000</v>
      </c>
    </row>
    <row r="140" spans="1:9" ht="27" thickBot="1" x14ac:dyDescent="0.45">
      <c r="A140" s="11"/>
      <c r="B140" s="10">
        <v>2</v>
      </c>
      <c r="C140" s="17" t="s">
        <v>152</v>
      </c>
      <c r="D140" s="21">
        <f t="shared" ref="D140:I140" si="22">SUM(D141:D142)</f>
        <v>0</v>
      </c>
      <c r="E140" s="62">
        <f>SUM(E141:E142)</f>
        <v>575391.6</v>
      </c>
      <c r="F140" s="63">
        <f t="shared" si="22"/>
        <v>105070.48</v>
      </c>
      <c r="G140" s="63">
        <f t="shared" si="22"/>
        <v>67547</v>
      </c>
      <c r="H140" s="72">
        <f t="shared" si="22"/>
        <v>0</v>
      </c>
      <c r="I140" s="73">
        <f t="shared" si="22"/>
        <v>402774.12</v>
      </c>
    </row>
    <row r="141" spans="1:9" ht="25.5" customHeight="1" x14ac:dyDescent="0.4">
      <c r="A141" s="24" t="s">
        <v>10</v>
      </c>
      <c r="B141" s="41">
        <v>1</v>
      </c>
      <c r="C141" s="26" t="s">
        <v>119</v>
      </c>
      <c r="D141" s="37">
        <v>0</v>
      </c>
      <c r="E141" s="69">
        <f t="shared" ref="E141:E142" si="23">SUM(F141:I141)</f>
        <v>75000</v>
      </c>
      <c r="F141" s="54">
        <v>15000</v>
      </c>
      <c r="G141" s="54">
        <v>7500</v>
      </c>
      <c r="H141" s="54">
        <v>0</v>
      </c>
      <c r="I141" s="54">
        <v>52500</v>
      </c>
    </row>
    <row r="142" spans="1:9" ht="38.450000000000003" customHeight="1" thickBot="1" x14ac:dyDescent="0.45">
      <c r="A142" s="24" t="s">
        <v>48</v>
      </c>
      <c r="B142" s="41">
        <v>2</v>
      </c>
      <c r="C142" s="32" t="s">
        <v>120</v>
      </c>
      <c r="D142" s="37">
        <v>0</v>
      </c>
      <c r="E142" s="71">
        <f t="shared" si="23"/>
        <v>500391.6</v>
      </c>
      <c r="F142" s="61">
        <v>90070.48</v>
      </c>
      <c r="G142" s="61">
        <v>60047</v>
      </c>
      <c r="H142" s="61">
        <v>0</v>
      </c>
      <c r="I142" s="61">
        <v>350274.12</v>
      </c>
    </row>
    <row r="143" spans="1:9" ht="27" thickBot="1" x14ac:dyDescent="0.45">
      <c r="A143" s="11"/>
      <c r="B143" s="10">
        <v>3</v>
      </c>
      <c r="C143" s="17" t="s">
        <v>153</v>
      </c>
      <c r="D143" s="22">
        <f t="shared" ref="D143:I143" si="24">SUM(D144:D146)</f>
        <v>20000</v>
      </c>
      <c r="E143" s="62">
        <f>SUM(E144:E146)</f>
        <v>911250</v>
      </c>
      <c r="F143" s="63">
        <f t="shared" si="24"/>
        <v>220676.25</v>
      </c>
      <c r="G143" s="63">
        <f t="shared" si="24"/>
        <v>66698.75</v>
      </c>
      <c r="H143" s="72">
        <f t="shared" si="24"/>
        <v>0</v>
      </c>
      <c r="I143" s="73">
        <f t="shared" si="24"/>
        <v>623875</v>
      </c>
    </row>
    <row r="144" spans="1:9" ht="34.5" customHeight="1" x14ac:dyDescent="0.4">
      <c r="A144" s="24" t="s">
        <v>7</v>
      </c>
      <c r="B144" s="25">
        <v>1</v>
      </c>
      <c r="C144" s="33" t="s">
        <v>122</v>
      </c>
      <c r="D144" s="37">
        <v>0</v>
      </c>
      <c r="E144" s="69">
        <f>SUM(F144:I144)</f>
        <v>211250</v>
      </c>
      <c r="F144" s="54">
        <v>51756.25</v>
      </c>
      <c r="G144" s="54">
        <v>11618.75</v>
      </c>
      <c r="H144" s="54">
        <v>0</v>
      </c>
      <c r="I144" s="54">
        <v>147875</v>
      </c>
    </row>
    <row r="145" spans="1:9" ht="39.6" customHeight="1" x14ac:dyDescent="0.4">
      <c r="A145" s="24" t="s">
        <v>5</v>
      </c>
      <c r="B145" s="25">
        <v>2</v>
      </c>
      <c r="C145" s="42" t="s">
        <v>123</v>
      </c>
      <c r="D145" s="37">
        <v>20000</v>
      </c>
      <c r="E145" s="70">
        <f>SUM(F145:I145)</f>
        <v>490000</v>
      </c>
      <c r="F145" s="59">
        <v>122930</v>
      </c>
      <c r="G145" s="59">
        <v>38070</v>
      </c>
      <c r="H145" s="59">
        <v>0</v>
      </c>
      <c r="I145" s="59">
        <v>329000</v>
      </c>
    </row>
    <row r="146" spans="1:9" ht="57.6" customHeight="1" thickBot="1" x14ac:dyDescent="0.45">
      <c r="A146" s="24" t="s">
        <v>7</v>
      </c>
      <c r="B146" s="25">
        <v>3</v>
      </c>
      <c r="C146" s="33" t="s">
        <v>124</v>
      </c>
      <c r="D146" s="37">
        <v>0</v>
      </c>
      <c r="E146" s="71">
        <f>SUM(F146:I146)</f>
        <v>210000</v>
      </c>
      <c r="F146" s="61">
        <v>45990</v>
      </c>
      <c r="G146" s="61">
        <v>17010</v>
      </c>
      <c r="H146" s="61">
        <v>0</v>
      </c>
      <c r="I146" s="61">
        <v>147000</v>
      </c>
    </row>
    <row r="147" spans="1:9" ht="27" thickBot="1" x14ac:dyDescent="0.45">
      <c r="A147" s="11"/>
      <c r="B147" s="10">
        <v>5</v>
      </c>
      <c r="C147" s="17" t="s">
        <v>154</v>
      </c>
      <c r="D147" s="22">
        <f t="shared" ref="D147:I147" si="25">SUM(D148:D152)</f>
        <v>-341315.55999999994</v>
      </c>
      <c r="E147" s="62">
        <f>SUM(E148:E152)</f>
        <v>1753783.44</v>
      </c>
      <c r="F147" s="63">
        <f t="shared" si="25"/>
        <v>319162.02999999997</v>
      </c>
      <c r="G147" s="63">
        <f t="shared" si="25"/>
        <v>108973</v>
      </c>
      <c r="H147" s="72">
        <f t="shared" si="25"/>
        <v>98000</v>
      </c>
      <c r="I147" s="73">
        <f t="shared" si="25"/>
        <v>1227648.4100000001</v>
      </c>
    </row>
    <row r="148" spans="1:9" ht="39.6" customHeight="1" x14ac:dyDescent="0.4">
      <c r="A148" s="31" t="s">
        <v>5</v>
      </c>
      <c r="B148" s="25">
        <v>1</v>
      </c>
      <c r="C148" s="43" t="s">
        <v>125</v>
      </c>
      <c r="D148" s="37">
        <v>-116679.94</v>
      </c>
      <c r="E148" s="74">
        <f t="shared" ref="E148:E152" si="26">SUM(F148:I148)</f>
        <v>341080.06</v>
      </c>
      <c r="F148" s="54">
        <v>59324.02</v>
      </c>
      <c r="G148" s="54">
        <v>23000</v>
      </c>
      <c r="H148" s="54">
        <v>20000</v>
      </c>
      <c r="I148" s="54">
        <v>238756.04</v>
      </c>
    </row>
    <row r="149" spans="1:9" ht="39.6" customHeight="1" x14ac:dyDescent="0.4">
      <c r="A149" s="31" t="s">
        <v>5</v>
      </c>
      <c r="B149" s="25">
        <v>2</v>
      </c>
      <c r="C149" s="32" t="s">
        <v>126</v>
      </c>
      <c r="D149" s="37">
        <v>-42397.5</v>
      </c>
      <c r="E149" s="75">
        <f t="shared" si="26"/>
        <v>238102.5</v>
      </c>
      <c r="F149" s="59">
        <v>37130.75</v>
      </c>
      <c r="G149" s="59">
        <v>14300</v>
      </c>
      <c r="H149" s="59">
        <v>20000</v>
      </c>
      <c r="I149" s="59">
        <v>166671.75</v>
      </c>
    </row>
    <row r="150" spans="1:9" ht="39.6" customHeight="1" x14ac:dyDescent="0.4">
      <c r="A150" s="24" t="s">
        <v>7</v>
      </c>
      <c r="B150" s="25">
        <v>3</v>
      </c>
      <c r="C150" s="32" t="s">
        <v>127</v>
      </c>
      <c r="D150" s="37">
        <v>-181016.66</v>
      </c>
      <c r="E150" s="75">
        <f t="shared" si="26"/>
        <v>533983.34000000008</v>
      </c>
      <c r="F150" s="59">
        <v>103730</v>
      </c>
      <c r="G150" s="59">
        <v>36465</v>
      </c>
      <c r="H150" s="59">
        <v>20000</v>
      </c>
      <c r="I150" s="59">
        <v>373788.34</v>
      </c>
    </row>
    <row r="151" spans="1:9" ht="25.15" customHeight="1" x14ac:dyDescent="0.4">
      <c r="A151" s="31" t="s">
        <v>10</v>
      </c>
      <c r="B151" s="25">
        <v>4</v>
      </c>
      <c r="C151" s="32" t="s">
        <v>128</v>
      </c>
      <c r="D151" s="37">
        <v>-554.79</v>
      </c>
      <c r="E151" s="75">
        <f t="shared" si="26"/>
        <v>366284.21</v>
      </c>
      <c r="F151" s="59">
        <v>71177.259999999995</v>
      </c>
      <c r="G151" s="59">
        <v>18708</v>
      </c>
      <c r="H151" s="59">
        <v>20000</v>
      </c>
      <c r="I151" s="59">
        <v>256398.95</v>
      </c>
    </row>
    <row r="152" spans="1:9" ht="25.15" customHeight="1" thickBot="1" x14ac:dyDescent="0.45">
      <c r="A152" s="31" t="s">
        <v>10</v>
      </c>
      <c r="B152" s="25">
        <v>5</v>
      </c>
      <c r="C152" s="26" t="s">
        <v>129</v>
      </c>
      <c r="D152" s="37">
        <v>-666.67</v>
      </c>
      <c r="E152" s="76">
        <f t="shared" si="26"/>
        <v>274333.32999999996</v>
      </c>
      <c r="F152" s="61">
        <v>47800</v>
      </c>
      <c r="G152" s="61">
        <v>16500</v>
      </c>
      <c r="H152" s="61">
        <v>18000</v>
      </c>
      <c r="I152" s="61">
        <v>192033.33</v>
      </c>
    </row>
    <row r="153" spans="1:9" ht="27" thickBot="1" x14ac:dyDescent="0.45">
      <c r="A153" s="11"/>
      <c r="B153" s="10">
        <v>4</v>
      </c>
      <c r="C153" s="17" t="s">
        <v>155</v>
      </c>
      <c r="D153" s="22" t="e">
        <f t="shared" ref="D153:I153" si="27">SUM(D154:D157)</f>
        <v>#REF!</v>
      </c>
      <c r="E153" s="62">
        <f>SUM(E154:E157)</f>
        <v>1368599</v>
      </c>
      <c r="F153" s="63">
        <f t="shared" si="27"/>
        <v>195577.60000000001</v>
      </c>
      <c r="G153" s="63">
        <f t="shared" si="27"/>
        <v>215002.1</v>
      </c>
      <c r="H153" s="72">
        <f t="shared" si="27"/>
        <v>0</v>
      </c>
      <c r="I153" s="73">
        <f t="shared" si="27"/>
        <v>958019.3</v>
      </c>
    </row>
    <row r="154" spans="1:9" ht="39.6" customHeight="1" x14ac:dyDescent="0.4">
      <c r="A154" s="24" t="s">
        <v>7</v>
      </c>
      <c r="B154" s="25">
        <v>1</v>
      </c>
      <c r="C154" s="33" t="s">
        <v>130</v>
      </c>
      <c r="D154" s="37">
        <v>0</v>
      </c>
      <c r="E154" s="69">
        <f>SUM(F154:I154)</f>
        <v>103000</v>
      </c>
      <c r="F154" s="54">
        <v>15450</v>
      </c>
      <c r="G154" s="54">
        <v>15450</v>
      </c>
      <c r="H154" s="54">
        <v>0</v>
      </c>
      <c r="I154" s="54">
        <v>72100</v>
      </c>
    </row>
    <row r="155" spans="1:9" ht="38.450000000000003" customHeight="1" x14ac:dyDescent="0.4">
      <c r="A155" s="24" t="s">
        <v>10</v>
      </c>
      <c r="B155" s="25">
        <v>2</v>
      </c>
      <c r="C155" s="26" t="s">
        <v>131</v>
      </c>
      <c r="D155" s="37">
        <v>0</v>
      </c>
      <c r="E155" s="70">
        <f>SUM(F155:I155)</f>
        <v>63507</v>
      </c>
      <c r="F155" s="59">
        <v>0</v>
      </c>
      <c r="G155" s="59">
        <v>19052.099999999999</v>
      </c>
      <c r="H155" s="59">
        <v>0</v>
      </c>
      <c r="I155" s="59">
        <v>44454.9</v>
      </c>
    </row>
    <row r="156" spans="1:9" ht="57.6" customHeight="1" x14ac:dyDescent="0.4">
      <c r="A156" s="24" t="s">
        <v>48</v>
      </c>
      <c r="B156" s="25">
        <v>3</v>
      </c>
      <c r="C156" s="33" t="s">
        <v>132</v>
      </c>
      <c r="D156" s="37">
        <v>0</v>
      </c>
      <c r="E156" s="70">
        <f>SUM(F156:I156)</f>
        <v>750082</v>
      </c>
      <c r="F156" s="59">
        <v>112524.6</v>
      </c>
      <c r="G156" s="59">
        <v>112500</v>
      </c>
      <c r="H156" s="59">
        <v>0</v>
      </c>
      <c r="I156" s="59">
        <v>525057.4</v>
      </c>
    </row>
    <row r="157" spans="1:9" ht="39.6" customHeight="1" thickBot="1" x14ac:dyDescent="0.45">
      <c r="A157" s="24" t="s">
        <v>5</v>
      </c>
      <c r="B157" s="25">
        <v>4</v>
      </c>
      <c r="C157" s="33" t="s">
        <v>133</v>
      </c>
      <c r="D157" s="37" t="e">
        <f>#REF!-#REF!</f>
        <v>#REF!</v>
      </c>
      <c r="E157" s="71">
        <f>SUM(F157:I157)</f>
        <v>452010</v>
      </c>
      <c r="F157" s="61">
        <v>67603</v>
      </c>
      <c r="G157" s="61">
        <v>68000</v>
      </c>
      <c r="H157" s="61"/>
      <c r="I157" s="61">
        <v>316407</v>
      </c>
    </row>
    <row r="158" spans="1:9" ht="27" thickBot="1" x14ac:dyDescent="0.45">
      <c r="A158" s="11"/>
      <c r="B158" s="10">
        <v>5</v>
      </c>
      <c r="C158" s="17" t="s">
        <v>156</v>
      </c>
      <c r="D158" s="21" t="e">
        <f t="shared" ref="D158:I158" si="28">SUM(D159:D163)</f>
        <v>#REF!</v>
      </c>
      <c r="E158" s="62">
        <f>SUM(E159:E163)</f>
        <v>2470734.6999999997</v>
      </c>
      <c r="F158" s="63">
        <f t="shared" si="28"/>
        <v>532512.11</v>
      </c>
      <c r="G158" s="63">
        <f t="shared" si="28"/>
        <v>208708.3</v>
      </c>
      <c r="H158" s="63">
        <f t="shared" si="28"/>
        <v>0</v>
      </c>
      <c r="I158" s="64">
        <f t="shared" si="28"/>
        <v>1729514.29</v>
      </c>
    </row>
    <row r="159" spans="1:9" ht="40.5" customHeight="1" x14ac:dyDescent="0.4">
      <c r="A159" s="24" t="s">
        <v>7</v>
      </c>
      <c r="B159" s="25">
        <v>1</v>
      </c>
      <c r="C159" s="44" t="s">
        <v>134</v>
      </c>
      <c r="D159" s="37"/>
      <c r="E159" s="69">
        <f t="shared" ref="E159:E163" si="29">SUM(F159:I159)</f>
        <v>607203</v>
      </c>
      <c r="F159" s="54">
        <f>10000+111440.6</f>
        <v>121440.6</v>
      </c>
      <c r="G159" s="54">
        <f>5000+55720.3</f>
        <v>60720.3</v>
      </c>
      <c r="H159" s="54">
        <v>0</v>
      </c>
      <c r="I159" s="54">
        <f>35000+390042.1</f>
        <v>425042.1</v>
      </c>
    </row>
    <row r="160" spans="1:9" ht="38.25" customHeight="1" x14ac:dyDescent="0.4">
      <c r="A160" s="24" t="s">
        <v>7</v>
      </c>
      <c r="B160" s="25">
        <v>2</v>
      </c>
      <c r="C160" s="26" t="s">
        <v>135</v>
      </c>
      <c r="D160" s="37">
        <v>-3.56</v>
      </c>
      <c r="E160" s="70">
        <f t="shared" si="29"/>
        <v>680781.44</v>
      </c>
      <c r="F160" s="59">
        <v>136154.43</v>
      </c>
      <c r="G160" s="59">
        <v>68080</v>
      </c>
      <c r="H160" s="59">
        <v>0</v>
      </c>
      <c r="I160" s="59">
        <v>476547.01</v>
      </c>
    </row>
    <row r="161" spans="1:9" ht="38.450000000000003" customHeight="1" x14ac:dyDescent="0.4">
      <c r="A161" s="24" t="s">
        <v>10</v>
      </c>
      <c r="B161" s="25">
        <v>3</v>
      </c>
      <c r="C161" s="33" t="s">
        <v>138</v>
      </c>
      <c r="D161" s="37">
        <v>0</v>
      </c>
      <c r="E161" s="70">
        <f t="shared" si="29"/>
        <v>260365.2</v>
      </c>
      <c r="F161" s="59">
        <v>65091.56</v>
      </c>
      <c r="G161" s="59">
        <v>13018</v>
      </c>
      <c r="H161" s="59">
        <v>0</v>
      </c>
      <c r="I161" s="59">
        <v>182255.64</v>
      </c>
    </row>
    <row r="162" spans="1:9" ht="39.6" customHeight="1" x14ac:dyDescent="0.4">
      <c r="A162" s="24" t="s">
        <v>5</v>
      </c>
      <c r="B162" s="25">
        <v>4</v>
      </c>
      <c r="C162" s="33" t="s">
        <v>139</v>
      </c>
      <c r="D162" s="37" t="e">
        <f>#REF!-#REF!</f>
        <v>#REF!</v>
      </c>
      <c r="E162" s="70">
        <f t="shared" si="29"/>
        <v>563794.14</v>
      </c>
      <c r="F162" s="59">
        <v>138108.24</v>
      </c>
      <c r="G162" s="59">
        <v>31030</v>
      </c>
      <c r="H162" s="59"/>
      <c r="I162" s="59">
        <v>394655.9</v>
      </c>
    </row>
    <row r="163" spans="1:9" ht="42" customHeight="1" thickBot="1" x14ac:dyDescent="0.45">
      <c r="A163" s="24" t="s">
        <v>7</v>
      </c>
      <c r="B163" s="25">
        <v>5</v>
      </c>
      <c r="C163" s="36" t="s">
        <v>140</v>
      </c>
      <c r="D163" s="37">
        <v>-1</v>
      </c>
      <c r="E163" s="71">
        <f t="shared" si="29"/>
        <v>358590.92000000004</v>
      </c>
      <c r="F163" s="61">
        <v>71717.279999999999</v>
      </c>
      <c r="G163" s="61">
        <v>35860</v>
      </c>
      <c r="H163" s="61">
        <v>0</v>
      </c>
      <c r="I163" s="61">
        <v>251013.64</v>
      </c>
    </row>
    <row r="164" spans="1:9" ht="27" thickBot="1" x14ac:dyDescent="0.45">
      <c r="A164" s="48"/>
      <c r="B164" s="49">
        <v>141</v>
      </c>
      <c r="C164" s="50" t="s">
        <v>142</v>
      </c>
      <c r="D164" s="51" t="e">
        <f t="shared" ref="D164:I164" si="30">SUM(D7+D58+D86+D98+D103+D106+D110+D124+D128+D134+D137+D140+D143+D147+D153+D158)</f>
        <v>#REF!</v>
      </c>
      <c r="E164" s="77" t="s">
        <v>179</v>
      </c>
      <c r="F164" s="78">
        <f t="shared" si="30"/>
        <v>15980749.099999998</v>
      </c>
      <c r="G164" s="78">
        <f t="shared" si="30"/>
        <v>5432639.2399999984</v>
      </c>
      <c r="H164" s="79">
        <f t="shared" si="30"/>
        <v>492068.48</v>
      </c>
      <c r="I164" s="80">
        <f t="shared" si="30"/>
        <v>49103346.04999999</v>
      </c>
    </row>
    <row r="165" spans="1:9" x14ac:dyDescent="0.4">
      <c r="A165" s="1"/>
      <c r="B165" s="1"/>
    </row>
    <row r="167" spans="1:9" x14ac:dyDescent="0.4">
      <c r="A167" s="2" t="s">
        <v>180</v>
      </c>
    </row>
  </sheetData>
  <sheetProtection sort="0"/>
  <autoFilter ref="A6:I164"/>
  <mergeCells count="8">
    <mergeCell ref="A1:I1"/>
    <mergeCell ref="A3:A5"/>
    <mergeCell ref="B3:B5"/>
    <mergeCell ref="C3:C5"/>
    <mergeCell ref="D3:D5"/>
    <mergeCell ref="E3:I3"/>
    <mergeCell ref="E4:E5"/>
    <mergeCell ref="F4:I4"/>
  </mergeCells>
  <pageMargins left="0.39370078740157483" right="0.39370078740157483" top="0.78740157480314965" bottom="0.39370078740157483" header="0" footer="0"/>
  <pageSetup paperSize="9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2024-01-15T07:49:35Z</dcterms:modified>
</cp:coreProperties>
</file>